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ropbox\models\"/>
    </mc:Choice>
  </mc:AlternateContent>
  <xr:revisionPtr revIDLastSave="0" documentId="13_ncr:1_{37F78C60-0FFB-4B2C-931B-19BC532E2399}" xr6:coauthVersionLast="47" xr6:coauthVersionMax="47" xr10:uidLastSave="{00000000-0000-0000-0000-000000000000}"/>
  <bookViews>
    <workbookView xWindow="-110" yWindow="-110" windowWidth="19420" windowHeight="10560" activeTab="1" xr2:uid="{3C2D0E6B-EFF1-44B1-AEBA-1D24E4EA7353}"/>
  </bookViews>
  <sheets>
    <sheet name="main" sheetId="2" r:id="rId1"/>
    <sheet name="QOQ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7" i="1" l="1"/>
  <c r="P16" i="1"/>
  <c r="P15" i="1"/>
  <c r="P14" i="1"/>
  <c r="U7" i="1"/>
  <c r="W17" i="1"/>
  <c r="W16" i="1"/>
  <c r="W15" i="1"/>
  <c r="W14" i="1"/>
  <c r="D45" i="1"/>
  <c r="D42" i="1"/>
  <c r="D44" i="1" s="1"/>
  <c r="D43" i="1"/>
  <c r="D41" i="1"/>
  <c r="Q28" i="2"/>
  <c r="O4" i="1"/>
  <c r="C27" i="2"/>
  <c r="B27" i="1"/>
  <c r="R28" i="2"/>
  <c r="V25" i="2"/>
  <c r="V24" i="2"/>
  <c r="C44" i="1"/>
  <c r="F44" i="1"/>
  <c r="C27" i="1"/>
  <c r="D27" i="2"/>
  <c r="H44" i="1"/>
  <c r="G44" i="1"/>
  <c r="E44" i="1"/>
  <c r="E27" i="1"/>
  <c r="Z28" i="2"/>
  <c r="Y28" i="2"/>
  <c r="X28" i="2"/>
  <c r="W28" i="2"/>
  <c r="U28" i="2"/>
  <c r="T28" i="2"/>
  <c r="F27" i="2"/>
  <c r="F27" i="1"/>
  <c r="B51" i="1"/>
  <c r="B50" i="1"/>
  <c r="B40" i="1"/>
  <c r="B22" i="1"/>
  <c r="B12" i="1"/>
  <c r="B8" i="1"/>
  <c r="B4" i="1"/>
  <c r="E51" i="1"/>
  <c r="D51" i="1"/>
  <c r="C51" i="1"/>
  <c r="E50" i="1"/>
  <c r="C50" i="1"/>
  <c r="E40" i="1"/>
  <c r="C40" i="1"/>
  <c r="D38" i="1"/>
  <c r="D37" i="1"/>
  <c r="D36" i="1"/>
  <c r="D35" i="1"/>
  <c r="D33" i="1"/>
  <c r="D50" i="1" s="1"/>
  <c r="D31" i="1"/>
  <c r="D30" i="1"/>
  <c r="D29" i="1"/>
  <c r="D25" i="1"/>
  <c r="D23" i="1"/>
  <c r="E22" i="1"/>
  <c r="C22" i="1"/>
  <c r="D21" i="1"/>
  <c r="D20" i="1"/>
  <c r="D17" i="1"/>
  <c r="D16" i="1"/>
  <c r="D15" i="1"/>
  <c r="D14" i="1"/>
  <c r="E12" i="1"/>
  <c r="C12" i="1"/>
  <c r="D11" i="1"/>
  <c r="D10" i="1"/>
  <c r="E8" i="1"/>
  <c r="C8" i="1"/>
  <c r="D7" i="1"/>
  <c r="D6" i="1"/>
  <c r="E4" i="1"/>
  <c r="C4" i="1"/>
  <c r="D3" i="1"/>
  <c r="D2" i="1"/>
  <c r="G35" i="1"/>
  <c r="G36" i="1"/>
  <c r="G37" i="1"/>
  <c r="G38" i="1"/>
  <c r="G51" i="1"/>
  <c r="F51" i="1"/>
  <c r="F50" i="1"/>
  <c r="F40" i="1"/>
  <c r="G33" i="1"/>
  <c r="G50" i="1" s="1"/>
  <c r="G31" i="1"/>
  <c r="G30" i="1"/>
  <c r="G29" i="1"/>
  <c r="G25" i="1"/>
  <c r="G23" i="1"/>
  <c r="F22" i="1"/>
  <c r="G21" i="1"/>
  <c r="G20" i="1"/>
  <c r="G17" i="1"/>
  <c r="G16" i="1"/>
  <c r="G15" i="1"/>
  <c r="G14" i="1"/>
  <c r="F12" i="1"/>
  <c r="G11" i="1"/>
  <c r="G10" i="1"/>
  <c r="F8" i="1"/>
  <c r="G7" i="1"/>
  <c r="G6" i="1"/>
  <c r="F4" i="1"/>
  <c r="G3" i="1"/>
  <c r="G2" i="1"/>
  <c r="P11" i="1"/>
  <c r="P10" i="1"/>
  <c r="P7" i="1"/>
  <c r="P6" i="1"/>
  <c r="Q4" i="1"/>
  <c r="P3" i="1"/>
  <c r="P2" i="1"/>
  <c r="S2" i="1"/>
  <c r="S3" i="1"/>
  <c r="T3" i="1" s="1"/>
  <c r="S17" i="1"/>
  <c r="T17" i="1" s="1"/>
  <c r="S16" i="1"/>
  <c r="T16" i="1" s="1"/>
  <c r="S15" i="1"/>
  <c r="T15" i="1" s="1"/>
  <c r="S14" i="1"/>
  <c r="T14" i="1" s="1"/>
  <c r="W11" i="1"/>
  <c r="T11" i="1"/>
  <c r="W10" i="1"/>
  <c r="S10" i="1"/>
  <c r="T10" i="1" s="1"/>
  <c r="W7" i="1"/>
  <c r="S7" i="1"/>
  <c r="V4" i="1"/>
  <c r="U4" i="1"/>
  <c r="R4" i="1"/>
  <c r="W3" i="1"/>
  <c r="W2" i="1"/>
  <c r="Q35" i="2"/>
  <c r="Q34" i="2"/>
  <c r="T35" i="2"/>
  <c r="R35" i="2"/>
  <c r="T34" i="2"/>
  <c r="R34" i="2"/>
  <c r="S27" i="2"/>
  <c r="S26" i="2"/>
  <c r="S35" i="2" s="1"/>
  <c r="S17" i="2"/>
  <c r="S16" i="2"/>
  <c r="S15" i="2"/>
  <c r="S14" i="2"/>
  <c r="V14" i="2"/>
  <c r="V15" i="2"/>
  <c r="V16" i="2"/>
  <c r="V17" i="2"/>
  <c r="V26" i="2"/>
  <c r="V35" i="2" s="1"/>
  <c r="V27" i="2"/>
  <c r="U34" i="2"/>
  <c r="W34" i="2"/>
  <c r="U35" i="2"/>
  <c r="W35" i="2"/>
  <c r="C22" i="2"/>
  <c r="C12" i="2"/>
  <c r="C8" i="2"/>
  <c r="C4" i="2"/>
  <c r="F4" i="2"/>
  <c r="E33" i="2"/>
  <c r="S34" i="2" s="1"/>
  <c r="E31" i="2"/>
  <c r="E30" i="2"/>
  <c r="E29" i="2"/>
  <c r="E27" i="2"/>
  <c r="E25" i="2"/>
  <c r="E23" i="2"/>
  <c r="F22" i="2"/>
  <c r="D22" i="2"/>
  <c r="E21" i="2"/>
  <c r="E20" i="2"/>
  <c r="E17" i="2"/>
  <c r="E16" i="2"/>
  <c r="E15" i="2"/>
  <c r="E14" i="2"/>
  <c r="F12" i="2"/>
  <c r="D12" i="2"/>
  <c r="E11" i="2"/>
  <c r="E10" i="2"/>
  <c r="F8" i="2"/>
  <c r="D8" i="2"/>
  <c r="E7" i="2"/>
  <c r="E6" i="2"/>
  <c r="D4" i="2"/>
  <c r="E3" i="2"/>
  <c r="E2" i="2"/>
  <c r="X4" i="1"/>
  <c r="AB22" i="2"/>
  <c r="AB17" i="2"/>
  <c r="AB16" i="2"/>
  <c r="AB15" i="2"/>
  <c r="AB14" i="2"/>
  <c r="AA26" i="2"/>
  <c r="AA17" i="2"/>
  <c r="AA16" i="2"/>
  <c r="AA15" i="2"/>
  <c r="AA14" i="2"/>
  <c r="N33" i="2"/>
  <c r="N25" i="2"/>
  <c r="N23" i="2"/>
  <c r="N14" i="2"/>
  <c r="H33" i="2"/>
  <c r="V34" i="2" s="1"/>
  <c r="H31" i="2"/>
  <c r="H30" i="2"/>
  <c r="H29" i="2"/>
  <c r="H25" i="2"/>
  <c r="M25" i="2" s="1"/>
  <c r="H23" i="2"/>
  <c r="M23" i="2" s="1"/>
  <c r="H21" i="2"/>
  <c r="H20" i="2"/>
  <c r="H17" i="2"/>
  <c r="H16" i="2"/>
  <c r="H15" i="2"/>
  <c r="H14" i="2"/>
  <c r="M14" i="2" s="1"/>
  <c r="H11" i="2"/>
  <c r="H10" i="2"/>
  <c r="H7" i="2"/>
  <c r="H6" i="2"/>
  <c r="H3" i="2"/>
  <c r="H2" i="2"/>
  <c r="G27" i="2"/>
  <c r="AA11" i="1"/>
  <c r="Z10" i="1"/>
  <c r="AA10" i="1" s="1"/>
  <c r="Z17" i="1"/>
  <c r="AA17" i="1" s="1"/>
  <c r="Z16" i="1"/>
  <c r="AA16" i="1" s="1"/>
  <c r="Z15" i="1"/>
  <c r="AA15" i="1" s="1"/>
  <c r="Z14" i="1"/>
  <c r="AA14" i="1" s="1"/>
  <c r="Z7" i="1"/>
  <c r="Z6" i="1"/>
  <c r="Z3" i="1"/>
  <c r="AA3" i="1" s="1"/>
  <c r="Z2" i="1"/>
  <c r="AA2" i="1" s="1"/>
  <c r="AB6" i="1"/>
  <c r="AB7" i="1"/>
  <c r="G22" i="2"/>
  <c r="G12" i="2"/>
  <c r="G8" i="2"/>
  <c r="G4" i="2"/>
  <c r="Y4" i="1"/>
  <c r="AB4" i="1"/>
  <c r="T7" i="1" l="1"/>
  <c r="V28" i="2"/>
  <c r="C18" i="2"/>
  <c r="C24" i="2" s="1"/>
  <c r="C26" i="2" s="1"/>
  <c r="C28" i="2" s="1"/>
  <c r="C32" i="2" s="1"/>
  <c r="Q33" i="2" s="1"/>
  <c r="D27" i="1"/>
  <c r="D4" i="1"/>
  <c r="C18" i="1"/>
  <c r="C24" i="1" s="1"/>
  <c r="C26" i="1" s="1"/>
  <c r="C28" i="1" s="1"/>
  <c r="C32" i="1" s="1"/>
  <c r="C49" i="1" s="1"/>
  <c r="B18" i="1"/>
  <c r="B24" i="1" s="1"/>
  <c r="B26" i="1" s="1"/>
  <c r="B28" i="1" s="1"/>
  <c r="B32" i="1" s="1"/>
  <c r="B49" i="1" s="1"/>
  <c r="D40" i="1"/>
  <c r="D12" i="1"/>
  <c r="G40" i="1"/>
  <c r="D22" i="1"/>
  <c r="E18" i="1"/>
  <c r="E24" i="1" s="1"/>
  <c r="E26" i="1" s="1"/>
  <c r="E28" i="1" s="1"/>
  <c r="E32" i="1" s="1"/>
  <c r="E49" i="1" s="1"/>
  <c r="D8" i="1"/>
  <c r="G22" i="1"/>
  <c r="G12" i="1"/>
  <c r="F18" i="1"/>
  <c r="F24" i="1" s="1"/>
  <c r="F26" i="1" s="1"/>
  <c r="F28" i="1" s="1"/>
  <c r="F32" i="1" s="1"/>
  <c r="F49" i="1" s="1"/>
  <c r="G8" i="1"/>
  <c r="G4" i="1"/>
  <c r="P4" i="1"/>
  <c r="S4" i="1"/>
  <c r="W4" i="1"/>
  <c r="T2" i="1"/>
  <c r="T4" i="1" s="1"/>
  <c r="AA6" i="1"/>
  <c r="E22" i="2"/>
  <c r="D18" i="2"/>
  <c r="D24" i="2" s="1"/>
  <c r="D26" i="2" s="1"/>
  <c r="D28" i="2" s="1"/>
  <c r="D32" i="2" s="1"/>
  <c r="R33" i="2" s="1"/>
  <c r="R37" i="2" s="1"/>
  <c r="E4" i="2"/>
  <c r="E12" i="2"/>
  <c r="E8" i="2"/>
  <c r="F18" i="2"/>
  <c r="F24" i="2" s="1"/>
  <c r="F26" i="2" s="1"/>
  <c r="F28" i="2" s="1"/>
  <c r="F32" i="2" s="1"/>
  <c r="T33" i="2" s="1"/>
  <c r="H4" i="2"/>
  <c r="H22" i="2"/>
  <c r="H12" i="2"/>
  <c r="H8" i="2"/>
  <c r="AA7" i="1"/>
  <c r="AA4" i="1"/>
  <c r="Z4" i="1"/>
  <c r="G18" i="2"/>
  <c r="D18" i="1" l="1"/>
  <c r="D24" i="1" s="1"/>
  <c r="D26" i="1" s="1"/>
  <c r="D28" i="1" s="1"/>
  <c r="D32" i="1" s="1"/>
  <c r="D49" i="1" s="1"/>
  <c r="G18" i="1"/>
  <c r="G24" i="1" s="1"/>
  <c r="G26" i="1" s="1"/>
  <c r="E18" i="2"/>
  <c r="E24" i="2" s="1"/>
  <c r="E26" i="2" s="1"/>
  <c r="E28" i="2" s="1"/>
  <c r="E32" i="2" s="1"/>
  <c r="S33" i="2" s="1"/>
  <c r="H18" i="2"/>
  <c r="H24" i="2" s="1"/>
  <c r="G24" i="2"/>
  <c r="H26" i="2" l="1"/>
  <c r="G26" i="2"/>
  <c r="G28" i="2" l="1"/>
  <c r="G32" i="2" l="1"/>
  <c r="U33" i="2" s="1"/>
  <c r="U37" i="2" s="1"/>
  <c r="Z35" i="2" l="1"/>
  <c r="Y35" i="2"/>
  <c r="X35" i="2"/>
  <c r="AB31" i="2" s="1"/>
  <c r="AA35" i="2"/>
  <c r="Z34" i="2"/>
  <c r="X34" i="2"/>
  <c r="J33" i="2"/>
  <c r="Y34" i="2" s="1"/>
  <c r="J31" i="2"/>
  <c r="J30" i="2"/>
  <c r="J29" i="2"/>
  <c r="K27" i="2"/>
  <c r="L27" i="2"/>
  <c r="I27" i="2"/>
  <c r="H27" i="2" s="1"/>
  <c r="H28" i="2" s="1"/>
  <c r="J25" i="2"/>
  <c r="J23" i="2"/>
  <c r="K22" i="2"/>
  <c r="L22" i="2"/>
  <c r="I22" i="2"/>
  <c r="J21" i="2"/>
  <c r="J20" i="2"/>
  <c r="J17" i="2"/>
  <c r="J16" i="2"/>
  <c r="J15" i="2"/>
  <c r="J14" i="2"/>
  <c r="K12" i="2"/>
  <c r="L12" i="2"/>
  <c r="N12" i="2" s="1"/>
  <c r="I12" i="2"/>
  <c r="M12" i="2" s="1"/>
  <c r="J11" i="2"/>
  <c r="J10" i="2"/>
  <c r="K8" i="2"/>
  <c r="L8" i="2"/>
  <c r="N8" i="2" s="1"/>
  <c r="I8" i="2"/>
  <c r="M8" i="2" s="1"/>
  <c r="J7" i="2"/>
  <c r="J6" i="2"/>
  <c r="K4" i="2"/>
  <c r="L4" i="2"/>
  <c r="N4" i="2" s="1"/>
  <c r="I4" i="2"/>
  <c r="M4" i="2" s="1"/>
  <c r="J3" i="2"/>
  <c r="J2" i="2"/>
  <c r="AJ11" i="1"/>
  <c r="AJ10" i="1"/>
  <c r="AG11" i="1"/>
  <c r="AD11" i="1"/>
  <c r="AD10" i="1"/>
  <c r="AG10" i="1"/>
  <c r="AH7" i="1"/>
  <c r="AG7" i="1" s="1"/>
  <c r="AG6" i="1"/>
  <c r="AI15" i="1"/>
  <c r="AJ15" i="1" s="1"/>
  <c r="AI16" i="1"/>
  <c r="AI17" i="1"/>
  <c r="AJ17" i="1" s="1"/>
  <c r="AI14" i="1"/>
  <c r="AJ14" i="1" s="1"/>
  <c r="AF15" i="1"/>
  <c r="AG15" i="1" s="1"/>
  <c r="AF16" i="1"/>
  <c r="AF17" i="1"/>
  <c r="AG17" i="1" s="1"/>
  <c r="AF14" i="1"/>
  <c r="AG14" i="1" s="1"/>
  <c r="AC15" i="1"/>
  <c r="AD15" i="1" s="1"/>
  <c r="AC16" i="1"/>
  <c r="AC17" i="1"/>
  <c r="AD17" i="1" s="1"/>
  <c r="AC14" i="1"/>
  <c r="AD14" i="1" s="1"/>
  <c r="AD6" i="1"/>
  <c r="AD7" i="1"/>
  <c r="AD3" i="1"/>
  <c r="AD2" i="1"/>
  <c r="AC4" i="1"/>
  <c r="AI3" i="1"/>
  <c r="AI2" i="1"/>
  <c r="AJ2" i="1" s="1"/>
  <c r="AK4" i="1"/>
  <c r="AE4" i="1"/>
  <c r="AG4" i="1"/>
  <c r="AH4" i="1"/>
  <c r="I27" i="1"/>
  <c r="J33" i="1"/>
  <c r="J50" i="1" s="1"/>
  <c r="J31" i="1"/>
  <c r="J30" i="1"/>
  <c r="J29" i="1"/>
  <c r="J25" i="1"/>
  <c r="J23" i="1"/>
  <c r="J21" i="1"/>
  <c r="J20" i="1"/>
  <c r="J17" i="1"/>
  <c r="J16" i="1"/>
  <c r="J15" i="1"/>
  <c r="J14" i="1"/>
  <c r="J11" i="1"/>
  <c r="J10" i="1"/>
  <c r="J7" i="1"/>
  <c r="J6" i="1"/>
  <c r="J3" i="1"/>
  <c r="J2" i="1"/>
  <c r="H27" i="1"/>
  <c r="G27" i="1" s="1"/>
  <c r="G28" i="1" s="1"/>
  <c r="G32" i="1" s="1"/>
  <c r="G49" i="1" s="1"/>
  <c r="K51" i="1"/>
  <c r="J51" i="1"/>
  <c r="I51" i="1"/>
  <c r="H51" i="1"/>
  <c r="I50" i="1"/>
  <c r="K50" i="1"/>
  <c r="H50" i="1"/>
  <c r="I40" i="1"/>
  <c r="J40" i="1"/>
  <c r="K40" i="1"/>
  <c r="H40" i="1"/>
  <c r="K27" i="1"/>
  <c r="K22" i="1"/>
  <c r="K12" i="1"/>
  <c r="K8" i="1"/>
  <c r="K4" i="1"/>
  <c r="H22" i="1"/>
  <c r="H12" i="1"/>
  <c r="H8" i="1"/>
  <c r="H4" i="1"/>
  <c r="I22" i="1"/>
  <c r="I12" i="1"/>
  <c r="I8" i="1"/>
  <c r="I4" i="1"/>
  <c r="AB30" i="2" l="1"/>
  <c r="H32" i="2"/>
  <c r="V33" i="2" s="1"/>
  <c r="AI20" i="1"/>
  <c r="AI18" i="1"/>
  <c r="AD16" i="1"/>
  <c r="AG16" i="1"/>
  <c r="AF18" i="1"/>
  <c r="AF20" i="1"/>
  <c r="AJ16" i="1"/>
  <c r="AJ18" i="1" s="1"/>
  <c r="J27" i="2"/>
  <c r="K18" i="2"/>
  <c r="K24" i="2" s="1"/>
  <c r="K26" i="2" s="1"/>
  <c r="K28" i="2" s="1"/>
  <c r="K32" i="2" s="1"/>
  <c r="Z33" i="2" s="1"/>
  <c r="J4" i="2"/>
  <c r="J8" i="2"/>
  <c r="J22" i="2"/>
  <c r="J12" i="2"/>
  <c r="I18" i="2"/>
  <c r="M18" i="2" s="1"/>
  <c r="L18" i="2"/>
  <c r="J4" i="1"/>
  <c r="AF2" i="1"/>
  <c r="AI4" i="1"/>
  <c r="AF3" i="1"/>
  <c r="AJ3" i="1"/>
  <c r="AJ4" i="1" s="1"/>
  <c r="AF4" i="1"/>
  <c r="AD4" i="1"/>
  <c r="J27" i="1"/>
  <c r="J12" i="1"/>
  <c r="I18" i="1"/>
  <c r="I24" i="1" s="1"/>
  <c r="I26" i="1" s="1"/>
  <c r="I28" i="1" s="1"/>
  <c r="I32" i="1" s="1"/>
  <c r="I49" i="1" s="1"/>
  <c r="K18" i="1"/>
  <c r="K24" i="1" s="1"/>
  <c r="K26" i="1" s="1"/>
  <c r="K28" i="1" s="1"/>
  <c r="K32" i="1" s="1"/>
  <c r="K49" i="1" s="1"/>
  <c r="J22" i="1"/>
  <c r="J8" i="1"/>
  <c r="H18" i="1"/>
  <c r="H24" i="1" s="1"/>
  <c r="H26" i="1" s="1"/>
  <c r="H28" i="1" s="1"/>
  <c r="H32" i="1" s="1"/>
  <c r="H49" i="1" s="1"/>
  <c r="L24" i="2" l="1"/>
  <c r="N18" i="2"/>
  <c r="AH18" i="1"/>
  <c r="AH20" i="1"/>
  <c r="AE18" i="1"/>
  <c r="AE20" i="1"/>
  <c r="AK18" i="1"/>
  <c r="AK20" i="1"/>
  <c r="AG18" i="1"/>
  <c r="AJ20" i="1"/>
  <c r="AG20" i="1"/>
  <c r="AD18" i="1"/>
  <c r="AD20" i="1"/>
  <c r="I24" i="2"/>
  <c r="M24" i="2" s="1"/>
  <c r="J18" i="2"/>
  <c r="J24" i="2" s="1"/>
  <c r="J26" i="2" s="1"/>
  <c r="J28" i="2" s="1"/>
  <c r="J32" i="2" s="1"/>
  <c r="Y33" i="2" s="1"/>
  <c r="J18" i="1"/>
  <c r="J24" i="1" s="1"/>
  <c r="J26" i="1" s="1"/>
  <c r="J28" i="1" s="1"/>
  <c r="J32" i="1" s="1"/>
  <c r="J49" i="1" s="1"/>
  <c r="L26" i="2" l="1"/>
  <c r="N24" i="2"/>
  <c r="I26" i="2"/>
  <c r="M26" i="2" s="1"/>
  <c r="L28" i="2" l="1"/>
  <c r="N26" i="2"/>
  <c r="I28" i="2"/>
  <c r="M28" i="2" s="1"/>
  <c r="L32" i="2" l="1"/>
  <c r="N28" i="2"/>
  <c r="I32" i="2"/>
  <c r="M32" i="2" l="1"/>
  <c r="W33" i="2"/>
  <c r="X33" i="2"/>
  <c r="N32" i="2"/>
  <c r="AA33" i="2"/>
  <c r="AB29" i="2" l="1"/>
  <c r="X37" i="2"/>
  <c r="S6" i="1" l="1"/>
  <c r="T6" i="1" s="1"/>
  <c r="W6" i="1"/>
</calcChain>
</file>

<file path=xl/sharedStrings.xml><?xml version="1.0" encoding="utf-8"?>
<sst xmlns="http://schemas.openxmlformats.org/spreadsheetml/2006/main" count="160" uniqueCount="77">
  <si>
    <t>淨利息收入</t>
    <phoneticPr fontId="2" type="noConversion"/>
  </si>
  <si>
    <t>淨保費收入</t>
    <phoneticPr fontId="2" type="noConversion"/>
  </si>
  <si>
    <t>淨服務費收入</t>
    <phoneticPr fontId="2" type="noConversion"/>
  </si>
  <si>
    <t>淨交易所益</t>
    <phoneticPr fontId="2" type="noConversion"/>
  </si>
  <si>
    <t>公平值變化</t>
    <phoneticPr fontId="2" type="noConversion"/>
  </si>
  <si>
    <t>其他金融資產</t>
    <phoneticPr fontId="2" type="noConversion"/>
  </si>
  <si>
    <t>其他</t>
    <phoneticPr fontId="2" type="noConversion"/>
  </si>
  <si>
    <t>總經營收入</t>
    <phoneticPr fontId="2" type="noConversion"/>
  </si>
  <si>
    <t>淨保保險索償</t>
    <phoneticPr fontId="2" type="noConversion"/>
  </si>
  <si>
    <t>經營支出</t>
    <phoneticPr fontId="2" type="noConversion"/>
  </si>
  <si>
    <t>撥備前盈利</t>
    <phoneticPr fontId="2" type="noConversion"/>
  </si>
  <si>
    <t>撥備</t>
    <phoneticPr fontId="2" type="noConversion"/>
  </si>
  <si>
    <t>經營溢利</t>
    <phoneticPr fontId="2" type="noConversion"/>
  </si>
  <si>
    <t>物業重估及其他</t>
    <phoneticPr fontId="2" type="noConversion"/>
  </si>
  <si>
    <t>稅前利潤</t>
    <phoneticPr fontId="2" type="noConversion"/>
  </si>
  <si>
    <t>稅</t>
    <phoneticPr fontId="2" type="noConversion"/>
  </si>
  <si>
    <t>純利</t>
    <phoneticPr fontId="2" type="noConversion"/>
  </si>
  <si>
    <t>非控股權益</t>
    <phoneticPr fontId="2" type="noConversion"/>
  </si>
  <si>
    <t>資產</t>
    <phoneticPr fontId="2" type="noConversion"/>
  </si>
  <si>
    <t>負債</t>
    <phoneticPr fontId="2" type="noConversion"/>
  </si>
  <si>
    <t xml:space="preserve">  利息收入</t>
    <phoneticPr fontId="2" type="noConversion"/>
  </si>
  <si>
    <t xml:space="preserve">  利息支出</t>
    <phoneticPr fontId="2" type="noConversion"/>
  </si>
  <si>
    <t xml:space="preserve">  服務費收入</t>
    <phoneticPr fontId="2" type="noConversion"/>
  </si>
  <si>
    <t xml:space="preserve">  服務費支出</t>
    <phoneticPr fontId="2" type="noConversion"/>
  </si>
  <si>
    <t xml:space="preserve">  保費收入</t>
    <phoneticPr fontId="2" type="noConversion"/>
  </si>
  <si>
    <t xml:space="preserve">  再保分額</t>
    <phoneticPr fontId="2" type="noConversion"/>
  </si>
  <si>
    <t xml:space="preserve">  保險索償</t>
    <phoneticPr fontId="2" type="noConversion"/>
  </si>
  <si>
    <t xml:space="preserve">  貸款</t>
    <phoneticPr fontId="2" type="noConversion"/>
  </si>
  <si>
    <t xml:space="preserve">  存款</t>
    <phoneticPr fontId="2" type="noConversion"/>
  </si>
  <si>
    <t>資本</t>
    <phoneticPr fontId="2" type="noConversion"/>
  </si>
  <si>
    <t>股東應佔權益</t>
    <phoneticPr fontId="2" type="noConversion"/>
  </si>
  <si>
    <t>1H19</t>
    <phoneticPr fontId="2" type="noConversion"/>
  </si>
  <si>
    <t>2H19</t>
    <phoneticPr fontId="2" type="noConversion"/>
  </si>
  <si>
    <t>FY19</t>
    <phoneticPr fontId="2" type="noConversion"/>
  </si>
  <si>
    <t>1H20</t>
    <phoneticPr fontId="2" type="noConversion"/>
  </si>
  <si>
    <t>股息</t>
    <phoneticPr fontId="2" type="noConversion"/>
  </si>
  <si>
    <t>股數</t>
    <phoneticPr fontId="2" type="noConversion"/>
  </si>
  <si>
    <t>每股純利</t>
    <phoneticPr fontId="2" type="noConversion"/>
  </si>
  <si>
    <t>每股股息</t>
    <phoneticPr fontId="2" type="noConversion"/>
  </si>
  <si>
    <t>每股帳面值</t>
    <phoneticPr fontId="2" type="noConversion"/>
  </si>
  <si>
    <t>永續債</t>
    <phoneticPr fontId="2" type="noConversion"/>
  </si>
  <si>
    <t>減值貸款率</t>
    <phoneticPr fontId="2" type="noConversion"/>
  </si>
  <si>
    <t>淨息差</t>
    <phoneticPr fontId="2" type="noConversion"/>
  </si>
  <si>
    <t>3Q19</t>
    <phoneticPr fontId="2" type="noConversion"/>
  </si>
  <si>
    <t>2Q19</t>
    <phoneticPr fontId="2" type="noConversion"/>
  </si>
  <si>
    <t>1Q19</t>
    <phoneticPr fontId="2" type="noConversion"/>
  </si>
  <si>
    <t>總經營收入減保險索償</t>
    <phoneticPr fontId="2" type="noConversion"/>
  </si>
  <si>
    <t>2Q20</t>
    <phoneticPr fontId="2" type="noConversion"/>
  </si>
  <si>
    <t>1Q20</t>
    <phoneticPr fontId="2" type="noConversion"/>
  </si>
  <si>
    <t>4Q19</t>
    <phoneticPr fontId="2" type="noConversion"/>
  </si>
  <si>
    <t xml:space="preserve">    貸款</t>
    <phoneticPr fontId="2" type="noConversion"/>
  </si>
  <si>
    <t xml:space="preserve">    存款</t>
    <phoneticPr fontId="2" type="noConversion"/>
  </si>
  <si>
    <t>YoY (%)</t>
    <phoneticPr fontId="2" type="noConversion"/>
  </si>
  <si>
    <t>HoH (%)</t>
    <phoneticPr fontId="2" type="noConversion"/>
  </si>
  <si>
    <t>3Q20</t>
  </si>
  <si>
    <t>4Q20</t>
  </si>
  <si>
    <t>FY20</t>
  </si>
  <si>
    <t>2H20</t>
  </si>
  <si>
    <t>Dec-19</t>
  </si>
  <si>
    <t>Jun-19</t>
  </si>
  <si>
    <t>Jun-20</t>
  </si>
  <si>
    <t>Dec-20</t>
  </si>
  <si>
    <t>FY19</t>
  </si>
  <si>
    <t>派息比率</t>
  </si>
  <si>
    <t>1Q21</t>
    <phoneticPr fontId="2" type="noConversion"/>
  </si>
  <si>
    <t>FY21</t>
    <phoneticPr fontId="2" type="noConversion"/>
  </si>
  <si>
    <t>2H21</t>
    <phoneticPr fontId="2" type="noConversion"/>
  </si>
  <si>
    <t>1H21</t>
    <phoneticPr fontId="2" type="noConversion"/>
  </si>
  <si>
    <t>1H22</t>
    <phoneticPr fontId="2" type="noConversion"/>
  </si>
  <si>
    <t>2Q21</t>
    <phoneticPr fontId="2" type="noConversion"/>
  </si>
  <si>
    <t>3Q21</t>
    <phoneticPr fontId="2" type="noConversion"/>
  </si>
  <si>
    <t>4Q21</t>
    <phoneticPr fontId="2" type="noConversion"/>
  </si>
  <si>
    <t>1Q22</t>
    <phoneticPr fontId="2" type="noConversion"/>
  </si>
  <si>
    <t>2Q22</t>
    <phoneticPr fontId="2" type="noConversion"/>
  </si>
  <si>
    <t>FY20</t>
    <phoneticPr fontId="2" type="noConversion"/>
  </si>
  <si>
    <t>2H20</t>
    <phoneticPr fontId="2" type="noConversion"/>
  </si>
  <si>
    <t>少數股東權益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</si>
</sst>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0_);[Red]\(#,##0.000\)"/>
    <numFmt numFmtId="177" formatCode="0_);[Red]\(0\)"/>
    <numFmt numFmtId="178" formatCode="0.0%"/>
  </numFmts>
  <fonts count="6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38" fontId="0" fillId="0" borderId="0" xfId="0" applyNumberFormat="1">
      <alignment vertical="center"/>
    </xf>
    <xf numFmtId="0" fontId="0" fillId="0" borderId="1" xfId="0" applyBorder="1">
      <alignment vertical="center"/>
    </xf>
    <xf numFmtId="38" fontId="0" fillId="0" borderId="1" xfId="0" applyNumberFormat="1" applyBorder="1">
      <alignment vertical="center"/>
    </xf>
    <xf numFmtId="0" fontId="3" fillId="0" borderId="0" xfId="0" applyFont="1">
      <alignment vertical="center"/>
    </xf>
    <xf numFmtId="38" fontId="4" fillId="0" borderId="0" xfId="0" applyNumberFormat="1" applyFont="1">
      <alignment vertical="center"/>
    </xf>
    <xf numFmtId="0" fontId="4" fillId="0" borderId="1" xfId="0" applyFont="1" applyBorder="1">
      <alignment vertical="center"/>
    </xf>
    <xf numFmtId="38" fontId="4" fillId="0" borderId="1" xfId="0" applyNumberFormat="1" applyFont="1" applyBorder="1">
      <alignment vertical="center"/>
    </xf>
    <xf numFmtId="0" fontId="4" fillId="0" borderId="0" xfId="0" applyFont="1">
      <alignment vertical="center"/>
    </xf>
    <xf numFmtId="40" fontId="0" fillId="0" borderId="0" xfId="0" applyNumberFormat="1">
      <alignment vertical="center"/>
    </xf>
    <xf numFmtId="176" fontId="0" fillId="0" borderId="0" xfId="0" applyNumberFormat="1">
      <alignment vertical="center"/>
    </xf>
    <xf numFmtId="10" fontId="0" fillId="0" borderId="0" xfId="1" applyNumberFormat="1" applyFont="1">
      <alignment vertical="center"/>
    </xf>
    <xf numFmtId="0" fontId="5" fillId="0" borderId="0" xfId="0" applyFont="1">
      <alignment vertical="center"/>
    </xf>
    <xf numFmtId="38" fontId="5" fillId="0" borderId="0" xfId="0" applyNumberFormat="1" applyFont="1">
      <alignment vertical="center"/>
    </xf>
    <xf numFmtId="0" fontId="5" fillId="0" borderId="1" xfId="0" applyFont="1" applyBorder="1">
      <alignment vertical="center"/>
    </xf>
    <xf numFmtId="38" fontId="5" fillId="0" borderId="1" xfId="0" applyNumberFormat="1" applyFont="1" applyBorder="1">
      <alignment vertical="center"/>
    </xf>
    <xf numFmtId="17" fontId="5" fillId="0" borderId="0" xfId="0" applyNumberFormat="1" applyFont="1">
      <alignment vertical="center"/>
    </xf>
    <xf numFmtId="10" fontId="5" fillId="0" borderId="0" xfId="1" applyNumberFormat="1" applyFont="1">
      <alignment vertical="center"/>
    </xf>
    <xf numFmtId="176" fontId="5" fillId="0" borderId="0" xfId="0" applyNumberFormat="1" applyFont="1">
      <alignment vertical="center"/>
    </xf>
    <xf numFmtId="40" fontId="5" fillId="0" borderId="0" xfId="0" applyNumberFormat="1" applyFont="1">
      <alignment vertical="center"/>
    </xf>
    <xf numFmtId="38" fontId="5" fillId="0" borderId="0" xfId="0" applyNumberFormat="1" applyFont="1" applyBorder="1">
      <alignment vertical="center"/>
    </xf>
    <xf numFmtId="177" fontId="5" fillId="0" borderId="0" xfId="1" applyNumberFormat="1" applyFont="1">
      <alignment vertical="center"/>
    </xf>
    <xf numFmtId="177" fontId="5" fillId="0" borderId="0" xfId="1" applyNumberFormat="1" applyFont="1" applyBorder="1">
      <alignment vertical="center"/>
    </xf>
    <xf numFmtId="178" fontId="4" fillId="0" borderId="0" xfId="1" applyNumberFormat="1" applyFont="1">
      <alignment vertical="center"/>
    </xf>
    <xf numFmtId="9" fontId="0" fillId="0" borderId="0" xfId="1" applyFont="1">
      <alignment vertical="center"/>
    </xf>
    <xf numFmtId="178" fontId="5" fillId="0" borderId="0" xfId="1" applyNumberFormat="1" applyFont="1">
      <alignment vertical="center"/>
    </xf>
    <xf numFmtId="38" fontId="4" fillId="2" borderId="0" xfId="0" applyNumberFormat="1" applyFont="1" applyFill="1">
      <alignment vertical="center"/>
    </xf>
    <xf numFmtId="38" fontId="0" fillId="2" borderId="0" xfId="0" applyNumberFormat="1" applyFill="1">
      <alignment vertical="center"/>
    </xf>
    <xf numFmtId="0" fontId="0" fillId="2" borderId="0" xfId="0" applyFill="1">
      <alignment vertical="center"/>
    </xf>
    <xf numFmtId="0" fontId="5" fillId="2" borderId="0" xfId="0" applyFont="1" applyFill="1">
      <alignment vertical="center"/>
    </xf>
    <xf numFmtId="38" fontId="5" fillId="2" borderId="0" xfId="0" applyNumberFormat="1" applyFont="1" applyFill="1">
      <alignment vertical="center"/>
    </xf>
    <xf numFmtId="0" fontId="3" fillId="3" borderId="0" xfId="0" applyFont="1" applyFill="1">
      <alignment vertical="center"/>
    </xf>
    <xf numFmtId="38" fontId="4" fillId="3" borderId="0" xfId="0" applyNumberFormat="1" applyFont="1" applyFill="1">
      <alignment vertical="center"/>
    </xf>
    <xf numFmtId="0" fontId="0" fillId="3" borderId="0" xfId="0" applyFill="1">
      <alignment vertical="center"/>
    </xf>
    <xf numFmtId="38" fontId="0" fillId="3" borderId="0" xfId="0" applyNumberFormat="1" applyFill="1">
      <alignment vertical="center"/>
    </xf>
    <xf numFmtId="0" fontId="5" fillId="3" borderId="0" xfId="0" applyFont="1" applyFill="1">
      <alignment vertical="center"/>
    </xf>
    <xf numFmtId="38" fontId="5" fillId="3" borderId="0" xfId="0" applyNumberFormat="1" applyFont="1" applyFill="1">
      <alignment vertical="center"/>
    </xf>
    <xf numFmtId="38" fontId="5" fillId="0" borderId="0" xfId="0" applyNumberFormat="1" applyFont="1" applyFill="1">
      <alignment vertical="center"/>
    </xf>
    <xf numFmtId="0" fontId="4" fillId="3" borderId="0" xfId="0" applyFont="1" applyFill="1">
      <alignment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D5FAF-F26E-4B9C-BA21-2F91E0761845}">
  <dimension ref="B1:AF43"/>
  <sheetViews>
    <sheetView topLeftCell="I1" zoomScaleNormal="100" workbookViewId="0">
      <pane ySplit="1" topLeftCell="A4" activePane="bottomLeft" state="frozen"/>
      <selection activeCell="B1" sqref="B1"/>
      <selection pane="bottomLeft" activeCell="AB23" sqref="AB23"/>
    </sheetView>
  </sheetViews>
  <sheetFormatPr defaultRowHeight="17" x14ac:dyDescent="0.4"/>
  <cols>
    <col min="1" max="1" width="0" hidden="1" customWidth="1"/>
    <col min="2" max="2" width="17.26953125" style="12" bestFit="1" customWidth="1"/>
    <col min="3" max="3" width="8.36328125" style="13" bestFit="1" customWidth="1"/>
    <col min="4" max="4" width="8.453125" style="13" hidden="1" customWidth="1"/>
    <col min="5" max="5" width="8.36328125" style="13" bestFit="1" customWidth="1"/>
    <col min="6" max="6" width="7.81640625" style="13" customWidth="1"/>
    <col min="7" max="7" width="8.453125" style="13" hidden="1" customWidth="1"/>
    <col min="8" max="11" width="8.453125" style="13" customWidth="1"/>
    <col min="12" max="12" width="8.453125" style="13" hidden="1" customWidth="1"/>
    <col min="13" max="13" width="8.453125" style="13" customWidth="1"/>
    <col min="14" max="14" width="8.453125" style="21" customWidth="1"/>
    <col min="15" max="15" width="4.08984375" style="12" customWidth="1"/>
    <col min="16" max="16" width="12.7265625" style="12" customWidth="1"/>
    <col min="17" max="17" width="10.36328125" style="12" customWidth="1"/>
    <col min="18" max="18" width="10.26953125" style="12" bestFit="1" customWidth="1"/>
    <col min="19" max="19" width="8.26953125" style="12" hidden="1" customWidth="1"/>
    <col min="20" max="20" width="10.26953125" style="12" hidden="1" customWidth="1"/>
    <col min="21" max="25" width="10.36328125" style="12" customWidth="1"/>
    <col min="26" max="26" width="10.26953125" style="12" customWidth="1"/>
    <col min="27" max="27" width="8.7265625" style="13" customWidth="1"/>
    <col min="28" max="28" width="9" style="13"/>
  </cols>
  <sheetData>
    <row r="1" spans="2:32" x14ac:dyDescent="0.4">
      <c r="C1" s="13" t="s">
        <v>68</v>
      </c>
      <c r="D1" s="13" t="s">
        <v>65</v>
      </c>
      <c r="E1" s="13" t="s">
        <v>66</v>
      </c>
      <c r="F1" s="13" t="s">
        <v>67</v>
      </c>
      <c r="G1" s="13" t="s">
        <v>56</v>
      </c>
      <c r="H1" s="13" t="s">
        <v>57</v>
      </c>
      <c r="I1" s="13" t="s">
        <v>34</v>
      </c>
      <c r="J1" s="13" t="s">
        <v>32</v>
      </c>
      <c r="K1" s="13" t="s">
        <v>31</v>
      </c>
      <c r="L1" s="13" t="s">
        <v>33</v>
      </c>
      <c r="M1" s="13" t="s">
        <v>53</v>
      </c>
      <c r="N1" s="21" t="s">
        <v>52</v>
      </c>
    </row>
    <row r="2" spans="2:32" hidden="1" x14ac:dyDescent="0.4">
      <c r="B2" s="12" t="s">
        <v>20</v>
      </c>
      <c r="C2" s="13">
        <v>22002</v>
      </c>
      <c r="D2" s="13">
        <v>40298</v>
      </c>
      <c r="E2" s="13">
        <f>D2-F2</f>
        <v>20450</v>
      </c>
      <c r="F2" s="13">
        <v>19848</v>
      </c>
      <c r="G2" s="13">
        <v>49928</v>
      </c>
      <c r="H2" s="13">
        <f>G2-I2</f>
        <v>20992</v>
      </c>
      <c r="I2" s="13">
        <v>28936</v>
      </c>
      <c r="J2" s="13">
        <f>L2-K2</f>
        <v>34179</v>
      </c>
      <c r="K2" s="13">
        <v>33605</v>
      </c>
      <c r="L2" s="13">
        <v>67784</v>
      </c>
    </row>
    <row r="3" spans="2:32" hidden="1" x14ac:dyDescent="0.4">
      <c r="B3" s="14" t="s">
        <v>21</v>
      </c>
      <c r="C3" s="15">
        <v>-6621</v>
      </c>
      <c r="D3" s="15">
        <v>-8357</v>
      </c>
      <c r="E3" s="15">
        <f>D3-F3</f>
        <v>-4451</v>
      </c>
      <c r="F3" s="15">
        <v>-3906</v>
      </c>
      <c r="G3" s="15">
        <v>-15190</v>
      </c>
      <c r="H3" s="15">
        <f>G3-I3</f>
        <v>-4890</v>
      </c>
      <c r="I3" s="15">
        <v>-10300</v>
      </c>
      <c r="J3" s="15">
        <f>L3-K3</f>
        <v>-13559</v>
      </c>
      <c r="K3" s="15">
        <v>-13702</v>
      </c>
      <c r="L3" s="15">
        <v>-27261</v>
      </c>
      <c r="M3" s="20"/>
      <c r="N3" s="22"/>
    </row>
    <row r="4" spans="2:32" x14ac:dyDescent="0.4">
      <c r="B4" s="12" t="s">
        <v>0</v>
      </c>
      <c r="C4" s="13">
        <f t="shared" ref="C4" si="0">C2+C3</f>
        <v>15381</v>
      </c>
      <c r="D4" s="13">
        <f t="shared" ref="D4:F4" si="1">D2+D3</f>
        <v>31941</v>
      </c>
      <c r="E4" s="13">
        <f t="shared" si="1"/>
        <v>15999</v>
      </c>
      <c r="F4" s="13">
        <f t="shared" si="1"/>
        <v>15942</v>
      </c>
      <c r="G4" s="13">
        <f t="shared" ref="G4:L4" si="2">G2+G3</f>
        <v>34738</v>
      </c>
      <c r="H4" s="13">
        <f t="shared" si="2"/>
        <v>16102</v>
      </c>
      <c r="I4" s="13">
        <f t="shared" si="2"/>
        <v>18636</v>
      </c>
      <c r="J4" s="13">
        <f t="shared" si="2"/>
        <v>20620</v>
      </c>
      <c r="K4" s="13">
        <f t="shared" si="2"/>
        <v>19903</v>
      </c>
      <c r="L4" s="13">
        <f t="shared" si="2"/>
        <v>40523</v>
      </c>
      <c r="M4" s="13">
        <f>(H4/I4-1)*100</f>
        <v>-13.597338484653354</v>
      </c>
      <c r="N4" s="21">
        <f>(G4/L4-1)*100</f>
        <v>-14.275843348221995</v>
      </c>
    </row>
    <row r="5" spans="2:32" ht="5.25" customHeight="1" x14ac:dyDescent="0.4"/>
    <row r="6" spans="2:32" hidden="1" x14ac:dyDescent="0.4">
      <c r="B6" s="12" t="s">
        <v>22</v>
      </c>
      <c r="C6" s="13">
        <v>6823</v>
      </c>
      <c r="D6" s="13">
        <v>14803</v>
      </c>
      <c r="E6" s="13">
        <f>D6-F6</f>
        <v>6687</v>
      </c>
      <c r="F6" s="13">
        <v>8116</v>
      </c>
      <c r="G6" s="13">
        <v>13515</v>
      </c>
      <c r="H6" s="13">
        <f>G6-I6</f>
        <v>6717</v>
      </c>
      <c r="I6" s="13">
        <v>6798</v>
      </c>
      <c r="J6" s="13">
        <f>L6-K6</f>
        <v>6882</v>
      </c>
      <c r="K6" s="13">
        <v>8120</v>
      </c>
      <c r="L6" s="13">
        <v>15002</v>
      </c>
    </row>
    <row r="7" spans="2:32" hidden="1" x14ac:dyDescent="0.4">
      <c r="B7" s="14" t="s">
        <v>23</v>
      </c>
      <c r="C7" s="15">
        <v>-1679</v>
      </c>
      <c r="D7" s="15">
        <v>-2931</v>
      </c>
      <c r="E7" s="15">
        <f>D7-F7</f>
        <v>-1472</v>
      </c>
      <c r="F7" s="15">
        <v>-1459</v>
      </c>
      <c r="G7" s="15">
        <v>-2673</v>
      </c>
      <c r="H7" s="15">
        <f>G7-I7</f>
        <v>-1310</v>
      </c>
      <c r="I7" s="15">
        <v>-1363</v>
      </c>
      <c r="J7" s="15">
        <f>L7-K7</f>
        <v>-2009</v>
      </c>
      <c r="K7" s="15">
        <v>-2074</v>
      </c>
      <c r="L7" s="15">
        <v>-4083</v>
      </c>
      <c r="M7" s="20"/>
      <c r="N7" s="22"/>
    </row>
    <row r="8" spans="2:32" x14ac:dyDescent="0.4">
      <c r="B8" s="12" t="s">
        <v>2</v>
      </c>
      <c r="C8" s="13">
        <f t="shared" ref="C8" si="3">C6+C7</f>
        <v>5144</v>
      </c>
      <c r="D8" s="13">
        <f t="shared" ref="D8:F8" si="4">D6+D7</f>
        <v>11872</v>
      </c>
      <c r="E8" s="13">
        <f t="shared" si="4"/>
        <v>5215</v>
      </c>
      <c r="F8" s="13">
        <f t="shared" si="4"/>
        <v>6657</v>
      </c>
      <c r="G8" s="13">
        <f t="shared" ref="G8:L8" si="5">G6+G7</f>
        <v>10842</v>
      </c>
      <c r="H8" s="13">
        <f t="shared" si="5"/>
        <v>5407</v>
      </c>
      <c r="I8" s="13">
        <f t="shared" si="5"/>
        <v>5435</v>
      </c>
      <c r="J8" s="13">
        <f t="shared" si="5"/>
        <v>4873</v>
      </c>
      <c r="K8" s="13">
        <f t="shared" si="5"/>
        <v>6046</v>
      </c>
      <c r="L8" s="13">
        <f t="shared" si="5"/>
        <v>10919</v>
      </c>
      <c r="M8" s="13">
        <f>(H8/I8-1)*100</f>
        <v>-0.51517939282428316</v>
      </c>
      <c r="N8" s="21">
        <f>(G8/L8-1)*100</f>
        <v>-0.70519278322190848</v>
      </c>
    </row>
    <row r="9" spans="2:32" ht="3.75" customHeight="1" x14ac:dyDescent="0.4"/>
    <row r="10" spans="2:32" hidden="1" x14ac:dyDescent="0.4">
      <c r="B10" s="12" t="s">
        <v>24</v>
      </c>
      <c r="C10" s="13">
        <v>15378</v>
      </c>
      <c r="D10" s="13">
        <v>26531</v>
      </c>
      <c r="E10" s="13">
        <f>D10-F10</f>
        <v>12612</v>
      </c>
      <c r="F10" s="13">
        <v>13919</v>
      </c>
      <c r="G10" s="13">
        <v>27990</v>
      </c>
      <c r="H10" s="13">
        <f>G10-I10</f>
        <v>13541</v>
      </c>
      <c r="I10" s="13">
        <v>14449</v>
      </c>
      <c r="J10" s="13">
        <f>L10-K10</f>
        <v>10621</v>
      </c>
      <c r="K10" s="13">
        <v>14724</v>
      </c>
      <c r="L10" s="13">
        <v>25345</v>
      </c>
    </row>
    <row r="11" spans="2:32" hidden="1" x14ac:dyDescent="0.4">
      <c r="B11" s="14" t="s">
        <v>25</v>
      </c>
      <c r="C11" s="15">
        <v>-5532</v>
      </c>
      <c r="D11" s="15">
        <v>-10827</v>
      </c>
      <c r="E11" s="15">
        <f>D11-F11</f>
        <v>-5925</v>
      </c>
      <c r="F11" s="15">
        <v>-4902</v>
      </c>
      <c r="G11" s="15">
        <v>-9530</v>
      </c>
      <c r="H11" s="15">
        <f>G11-I11</f>
        <v>-2997</v>
      </c>
      <c r="I11" s="15">
        <v>-6533</v>
      </c>
      <c r="J11" s="15">
        <f>L11-K11</f>
        <v>-1605</v>
      </c>
      <c r="K11" s="15">
        <v>-5328</v>
      </c>
      <c r="L11" s="15">
        <v>-6933</v>
      </c>
      <c r="M11" s="20"/>
      <c r="N11" s="22"/>
    </row>
    <row r="12" spans="2:32" x14ac:dyDescent="0.4">
      <c r="B12" s="12" t="s">
        <v>1</v>
      </c>
      <c r="C12" s="13">
        <f t="shared" ref="C12" si="6">C10+C11</f>
        <v>9846</v>
      </c>
      <c r="D12" s="13">
        <f t="shared" ref="D12:F12" si="7">D10+D11</f>
        <v>15704</v>
      </c>
      <c r="E12" s="13">
        <f t="shared" si="7"/>
        <v>6687</v>
      </c>
      <c r="F12" s="13">
        <f t="shared" si="7"/>
        <v>9017</v>
      </c>
      <c r="G12" s="13">
        <f t="shared" ref="G12:L12" si="8">G10+G11</f>
        <v>18460</v>
      </c>
      <c r="H12" s="13">
        <f t="shared" si="8"/>
        <v>10544</v>
      </c>
      <c r="I12" s="13">
        <f t="shared" si="8"/>
        <v>7916</v>
      </c>
      <c r="J12" s="13">
        <f t="shared" si="8"/>
        <v>9016</v>
      </c>
      <c r="K12" s="13">
        <f t="shared" si="8"/>
        <v>9396</v>
      </c>
      <c r="L12" s="13">
        <f t="shared" si="8"/>
        <v>18412</v>
      </c>
      <c r="M12" s="13">
        <f>(H12/I12-1)*100</f>
        <v>33.198585144012128</v>
      </c>
      <c r="N12" s="21">
        <f>(G12/L12-1)*100</f>
        <v>0.26069954377578863</v>
      </c>
      <c r="Q12" s="16">
        <v>44713</v>
      </c>
      <c r="R12" s="16">
        <v>44531</v>
      </c>
      <c r="S12" s="16">
        <v>44531</v>
      </c>
      <c r="T12" s="16">
        <v>44348</v>
      </c>
      <c r="U12" s="16" t="s">
        <v>61</v>
      </c>
      <c r="V12" s="16" t="s">
        <v>61</v>
      </c>
      <c r="W12" s="16" t="s">
        <v>60</v>
      </c>
      <c r="X12" s="16" t="s">
        <v>58</v>
      </c>
      <c r="Y12" s="16" t="s">
        <v>58</v>
      </c>
      <c r="Z12" s="16" t="s">
        <v>59</v>
      </c>
      <c r="AA12" s="13" t="s">
        <v>53</v>
      </c>
      <c r="AB12" s="13" t="s">
        <v>52</v>
      </c>
    </row>
    <row r="13" spans="2:32" ht="4.5" customHeight="1" x14ac:dyDescent="0.4"/>
    <row r="14" spans="2:32" x14ac:dyDescent="0.4">
      <c r="B14" s="12" t="s">
        <v>3</v>
      </c>
      <c r="C14" s="13">
        <v>8958</v>
      </c>
      <c r="D14" s="13">
        <v>5091</v>
      </c>
      <c r="E14" s="13">
        <f>D14-F14</f>
        <v>2737</v>
      </c>
      <c r="F14" s="13">
        <v>2354</v>
      </c>
      <c r="G14" s="13">
        <v>5174</v>
      </c>
      <c r="H14" s="13">
        <f>G14-I14</f>
        <v>2844</v>
      </c>
      <c r="I14" s="13">
        <v>2330</v>
      </c>
      <c r="J14" s="13">
        <f>L14-K14</f>
        <v>2971</v>
      </c>
      <c r="K14" s="13">
        <v>1829</v>
      </c>
      <c r="L14" s="13">
        <v>4800</v>
      </c>
      <c r="M14" s="13">
        <f>(H14/I14-1)*100</f>
        <v>22.060085836909881</v>
      </c>
      <c r="N14" s="21">
        <f>(G14/L14-1)*100</f>
        <v>7.7916666666666634</v>
      </c>
      <c r="P14" s="35" t="s">
        <v>18</v>
      </c>
      <c r="Q14" s="36">
        <v>3621134</v>
      </c>
      <c r="R14" s="36">
        <v>3639430</v>
      </c>
      <c r="S14" s="36">
        <f>R14</f>
        <v>3639430</v>
      </c>
      <c r="T14" s="36">
        <v>3834870</v>
      </c>
      <c r="U14" s="36">
        <v>3320981</v>
      </c>
      <c r="V14" s="36">
        <f>U14</f>
        <v>3320981</v>
      </c>
      <c r="W14" s="36">
        <v>3226726</v>
      </c>
      <c r="X14" s="36">
        <v>3026056</v>
      </c>
      <c r="Y14" s="36">
        <v>3026056</v>
      </c>
      <c r="Z14" s="36">
        <v>2988440</v>
      </c>
      <c r="AA14" s="13">
        <f>(U14/W14-1)*100</f>
        <v>2.9210723191247068</v>
      </c>
      <c r="AB14" s="13">
        <f>(U14/X14-1)*100</f>
        <v>9.7461844724618487</v>
      </c>
      <c r="AC14" s="13"/>
      <c r="AD14" s="13"/>
      <c r="AE14" s="13"/>
      <c r="AF14" s="13"/>
    </row>
    <row r="15" spans="2:32" x14ac:dyDescent="0.4">
      <c r="B15" s="12" t="s">
        <v>4</v>
      </c>
      <c r="C15" s="13">
        <v>-1471</v>
      </c>
      <c r="D15" s="13">
        <v>-1136</v>
      </c>
      <c r="E15" s="13">
        <f>D15-F15</f>
        <v>-1232</v>
      </c>
      <c r="F15" s="13">
        <v>96</v>
      </c>
      <c r="G15" s="13">
        <v>1959</v>
      </c>
      <c r="H15" s="13">
        <f>G15-I15</f>
        <v>1757</v>
      </c>
      <c r="I15" s="13">
        <v>202</v>
      </c>
      <c r="J15" s="13">
        <f>L15-K15</f>
        <v>1028</v>
      </c>
      <c r="K15" s="13">
        <v>2215</v>
      </c>
      <c r="L15" s="13">
        <v>3243</v>
      </c>
      <c r="P15" s="35" t="s">
        <v>50</v>
      </c>
      <c r="Q15" s="36">
        <v>1678660</v>
      </c>
      <c r="R15" s="36">
        <v>1597194</v>
      </c>
      <c r="S15" s="36">
        <f>R15</f>
        <v>1597194</v>
      </c>
      <c r="T15" s="36">
        <v>1747852</v>
      </c>
      <c r="U15" s="36">
        <v>1500416</v>
      </c>
      <c r="V15" s="36">
        <f>U15</f>
        <v>1500416</v>
      </c>
      <c r="W15" s="36">
        <v>1510363</v>
      </c>
      <c r="X15" s="36">
        <v>1412961</v>
      </c>
      <c r="Y15" s="36">
        <v>1412961</v>
      </c>
      <c r="Z15" s="36">
        <v>1370781</v>
      </c>
      <c r="AA15" s="13">
        <f>(U15/W15-1)*100</f>
        <v>-0.65858340014950389</v>
      </c>
      <c r="AB15" s="13">
        <f>(U15/X15-1)*100</f>
        <v>6.1894843523635723</v>
      </c>
    </row>
    <row r="16" spans="2:32" x14ac:dyDescent="0.4">
      <c r="B16" s="12" t="s">
        <v>5</v>
      </c>
      <c r="C16" s="13">
        <v>-2048</v>
      </c>
      <c r="D16" s="13">
        <v>1120</v>
      </c>
      <c r="E16" s="13">
        <f>D16-F16</f>
        <v>669</v>
      </c>
      <c r="F16" s="13">
        <v>451</v>
      </c>
      <c r="G16" s="13">
        <v>4572</v>
      </c>
      <c r="H16" s="13">
        <f>G16-I16</f>
        <v>2001</v>
      </c>
      <c r="I16" s="13">
        <v>2571</v>
      </c>
      <c r="J16" s="13">
        <f>L16-K16</f>
        <v>108</v>
      </c>
      <c r="K16" s="13">
        <v>716</v>
      </c>
      <c r="L16" s="13">
        <v>824</v>
      </c>
      <c r="P16" s="35" t="s">
        <v>19</v>
      </c>
      <c r="Q16" s="36">
        <v>3296619</v>
      </c>
      <c r="R16" s="36">
        <v>3311969</v>
      </c>
      <c r="S16" s="36">
        <f>R16</f>
        <v>3311969</v>
      </c>
      <c r="T16" s="36">
        <v>3512577</v>
      </c>
      <c r="U16" s="36">
        <v>3001326</v>
      </c>
      <c r="V16" s="36">
        <f>U16</f>
        <v>3001326</v>
      </c>
      <c r="W16" s="36">
        <v>2913722</v>
      </c>
      <c r="X16" s="36">
        <v>2718564</v>
      </c>
      <c r="Y16" s="36">
        <v>2718564</v>
      </c>
      <c r="Z16" s="36">
        <v>2691573</v>
      </c>
      <c r="AA16" s="13">
        <f>(U16/W16-1)*100</f>
        <v>3.006601178835866</v>
      </c>
      <c r="AB16" s="13">
        <f>(U16/X16-1)*100</f>
        <v>10.401152961637106</v>
      </c>
    </row>
    <row r="17" spans="2:28" x14ac:dyDescent="0.4">
      <c r="B17" s="14" t="s">
        <v>6</v>
      </c>
      <c r="C17" s="15">
        <v>432</v>
      </c>
      <c r="D17" s="15">
        <v>983</v>
      </c>
      <c r="E17" s="15">
        <f>D17-F17</f>
        <v>480</v>
      </c>
      <c r="F17" s="15">
        <v>503</v>
      </c>
      <c r="G17" s="15">
        <v>896</v>
      </c>
      <c r="H17" s="15">
        <f>G17-I17</f>
        <v>432</v>
      </c>
      <c r="I17" s="15">
        <v>464</v>
      </c>
      <c r="J17" s="15">
        <f>L17-K17</f>
        <v>514</v>
      </c>
      <c r="K17" s="15">
        <v>501</v>
      </c>
      <c r="L17" s="15">
        <v>1015</v>
      </c>
      <c r="M17" s="20"/>
      <c r="N17" s="22"/>
      <c r="P17" s="35" t="s">
        <v>51</v>
      </c>
      <c r="Q17" s="36">
        <v>2400609</v>
      </c>
      <c r="R17" s="36">
        <v>2331155</v>
      </c>
      <c r="S17" s="36">
        <f>R17</f>
        <v>2331155</v>
      </c>
      <c r="T17" s="36">
        <v>2682440</v>
      </c>
      <c r="U17" s="36">
        <v>2183709</v>
      </c>
      <c r="V17" s="36">
        <f>U17</f>
        <v>2183709</v>
      </c>
      <c r="W17" s="36">
        <v>2140436</v>
      </c>
      <c r="X17" s="36">
        <v>2009273</v>
      </c>
      <c r="Y17" s="36">
        <v>2009273</v>
      </c>
      <c r="Z17" s="36">
        <v>2018223</v>
      </c>
      <c r="AA17" s="13">
        <f>(U17/W17-1)*100</f>
        <v>2.0216909078337286</v>
      </c>
      <c r="AB17" s="13">
        <f>(U17/X17-1)*100</f>
        <v>8.6815480026855454</v>
      </c>
    </row>
    <row r="18" spans="2:28" x14ac:dyDescent="0.4">
      <c r="B18" s="12" t="s">
        <v>7</v>
      </c>
      <c r="C18" s="13">
        <f t="shared" ref="C18" si="9">C4+C8+C12+C14+C15+C16+C17</f>
        <v>36242</v>
      </c>
      <c r="D18" s="13">
        <f t="shared" ref="D18:F18" si="10">D4+D8+D12+D14+D15+D16+D17</f>
        <v>65575</v>
      </c>
      <c r="E18" s="13">
        <f t="shared" si="10"/>
        <v>30555</v>
      </c>
      <c r="F18" s="13">
        <f t="shared" si="10"/>
        <v>35020</v>
      </c>
      <c r="G18" s="13">
        <f t="shared" ref="G18:L18" si="11">G4+G8+G12+G14+G15+G16+G17</f>
        <v>76641</v>
      </c>
      <c r="H18" s="13">
        <f t="shared" si="11"/>
        <v>39087</v>
      </c>
      <c r="I18" s="13">
        <f t="shared" si="11"/>
        <v>37554</v>
      </c>
      <c r="J18" s="13">
        <f t="shared" si="11"/>
        <v>39130</v>
      </c>
      <c r="K18" s="13">
        <f t="shared" si="11"/>
        <v>40606</v>
      </c>
      <c r="L18" s="13">
        <f t="shared" si="11"/>
        <v>79736</v>
      </c>
      <c r="M18" s="13">
        <f>(H18/I18-1)*100</f>
        <v>4.0821217446876501</v>
      </c>
      <c r="N18" s="21">
        <f>(G18/L18-1)*100</f>
        <v>-3.8815591451790921</v>
      </c>
      <c r="R18" s="13"/>
      <c r="U18" s="13"/>
      <c r="Y18" s="13"/>
    </row>
    <row r="19" spans="2:28" ht="5.25" customHeight="1" x14ac:dyDescent="0.4"/>
    <row r="20" spans="2:28" hidden="1" x14ac:dyDescent="0.4">
      <c r="B20" s="12" t="s">
        <v>26</v>
      </c>
      <c r="C20" s="13">
        <v>-14540</v>
      </c>
      <c r="D20" s="13">
        <v>-28642</v>
      </c>
      <c r="E20" s="13">
        <f>D20-F20</f>
        <v>-13098</v>
      </c>
      <c r="F20" s="13">
        <v>-15544</v>
      </c>
      <c r="G20" s="13">
        <v>-34113</v>
      </c>
      <c r="H20" s="13">
        <f>G20-I20</f>
        <v>-17390</v>
      </c>
      <c r="I20" s="13">
        <v>-16723</v>
      </c>
      <c r="J20" s="13">
        <f>L20-K20</f>
        <v>-12222</v>
      </c>
      <c r="K20" s="13">
        <v>-17705</v>
      </c>
      <c r="L20" s="13">
        <v>-29927</v>
      </c>
    </row>
    <row r="21" spans="2:28" hidden="1" x14ac:dyDescent="0.4">
      <c r="B21" s="14" t="s">
        <v>25</v>
      </c>
      <c r="C21" s="15">
        <v>5530</v>
      </c>
      <c r="D21" s="15">
        <v>12049</v>
      </c>
      <c r="E21" s="15">
        <f>D21-F21</f>
        <v>6475</v>
      </c>
      <c r="F21" s="15">
        <v>5574</v>
      </c>
      <c r="G21" s="15">
        <v>11946</v>
      </c>
      <c r="H21" s="15">
        <f>G21-I21</f>
        <v>4034</v>
      </c>
      <c r="I21" s="15">
        <v>7912</v>
      </c>
      <c r="J21" s="15">
        <f>L21-K21</f>
        <v>2367</v>
      </c>
      <c r="K21" s="15">
        <v>6268</v>
      </c>
      <c r="L21" s="15">
        <v>8635</v>
      </c>
      <c r="M21" s="20"/>
      <c r="N21" s="22"/>
    </row>
    <row r="22" spans="2:28" x14ac:dyDescent="0.4">
      <c r="B22" s="12" t="s">
        <v>8</v>
      </c>
      <c r="C22" s="13">
        <f t="shared" ref="C22" si="12">C20+C21</f>
        <v>-9010</v>
      </c>
      <c r="D22" s="13">
        <f t="shared" ref="D22:F22" si="13">D20+D21</f>
        <v>-16593</v>
      </c>
      <c r="E22" s="13">
        <f t="shared" si="13"/>
        <v>-6623</v>
      </c>
      <c r="F22" s="13">
        <f t="shared" si="13"/>
        <v>-9970</v>
      </c>
      <c r="G22" s="13">
        <f t="shared" ref="G22:L22" si="14">G20+G21</f>
        <v>-22167</v>
      </c>
      <c r="H22" s="13">
        <f t="shared" si="14"/>
        <v>-13356</v>
      </c>
      <c r="I22" s="13">
        <f t="shared" si="14"/>
        <v>-8811</v>
      </c>
      <c r="J22" s="13">
        <f t="shared" si="14"/>
        <v>-9855</v>
      </c>
      <c r="K22" s="13">
        <f t="shared" si="14"/>
        <v>-11437</v>
      </c>
      <c r="L22" s="13">
        <f t="shared" si="14"/>
        <v>-21292</v>
      </c>
      <c r="AB22" s="13">
        <f>(U26/X26-1)*100</f>
        <v>4.1318875254229948</v>
      </c>
    </row>
    <row r="23" spans="2:28" x14ac:dyDescent="0.4">
      <c r="B23" s="14" t="s">
        <v>9</v>
      </c>
      <c r="C23" s="15">
        <v>-7826</v>
      </c>
      <c r="D23" s="15">
        <v>-16407</v>
      </c>
      <c r="E23" s="15">
        <f>D23-F23</f>
        <v>-8825</v>
      </c>
      <c r="F23" s="15">
        <v>-7582</v>
      </c>
      <c r="G23" s="15">
        <v>-16347</v>
      </c>
      <c r="H23" s="15">
        <f>G23-I23</f>
        <v>-8758</v>
      </c>
      <c r="I23" s="15">
        <v>-7589</v>
      </c>
      <c r="J23" s="15">
        <f>L23-K23</f>
        <v>-9139</v>
      </c>
      <c r="K23" s="15">
        <v>-7528</v>
      </c>
      <c r="L23" s="15">
        <v>-16667</v>
      </c>
      <c r="M23" s="13">
        <f>(H23/I23-1)*100</f>
        <v>15.403874028198716</v>
      </c>
      <c r="N23" s="21">
        <f>(G23/L23-1)*100</f>
        <v>-1.9199616007679832</v>
      </c>
    </row>
    <row r="24" spans="2:28" x14ac:dyDescent="0.4">
      <c r="B24" s="29" t="s">
        <v>10</v>
      </c>
      <c r="C24" s="30">
        <f t="shared" ref="C24" si="15">C18+C22+C23</f>
        <v>19406</v>
      </c>
      <c r="D24" s="30">
        <f t="shared" ref="D24:F24" si="16">D18+D22+D23</f>
        <v>32575</v>
      </c>
      <c r="E24" s="30">
        <f t="shared" si="16"/>
        <v>15107</v>
      </c>
      <c r="F24" s="30">
        <f t="shared" si="16"/>
        <v>17468</v>
      </c>
      <c r="G24" s="30">
        <f t="shared" ref="G24:L24" si="17">G18+G22+G23</f>
        <v>38127</v>
      </c>
      <c r="H24" s="30">
        <f t="shared" si="17"/>
        <v>16973</v>
      </c>
      <c r="I24" s="30">
        <f t="shared" si="17"/>
        <v>21154</v>
      </c>
      <c r="J24" s="30">
        <f t="shared" si="17"/>
        <v>20136</v>
      </c>
      <c r="K24" s="30">
        <f t="shared" si="17"/>
        <v>21641</v>
      </c>
      <c r="L24" s="13">
        <f t="shared" si="17"/>
        <v>41777</v>
      </c>
      <c r="M24" s="13">
        <f>(H24/I24-1)*100</f>
        <v>-19.764583530301593</v>
      </c>
      <c r="N24" s="21">
        <f>(G24/L24-1)*100</f>
        <v>-8.7368647820571077</v>
      </c>
      <c r="P24" s="12" t="s">
        <v>76</v>
      </c>
      <c r="Q24" s="37">
        <v>5298</v>
      </c>
      <c r="R24" s="37">
        <v>5986</v>
      </c>
      <c r="T24" s="13">
        <v>5850</v>
      </c>
      <c r="U24" s="13">
        <v>5877</v>
      </c>
      <c r="V24" s="13">
        <f>U24</f>
        <v>5877</v>
      </c>
      <c r="W24" s="13">
        <v>5443</v>
      </c>
      <c r="X24" s="13">
        <v>5233</v>
      </c>
      <c r="Y24" s="13">
        <v>5233</v>
      </c>
      <c r="Z24" s="13">
        <v>5057</v>
      </c>
    </row>
    <row r="25" spans="2:28" x14ac:dyDescent="0.4">
      <c r="B25" s="14" t="s">
        <v>11</v>
      </c>
      <c r="C25" s="15">
        <v>-1714</v>
      </c>
      <c r="D25" s="15">
        <v>-2145</v>
      </c>
      <c r="E25" s="15">
        <f>D25-F25</f>
        <v>-963</v>
      </c>
      <c r="F25" s="15">
        <v>-1182</v>
      </c>
      <c r="G25" s="15">
        <v>-2707</v>
      </c>
      <c r="H25" s="15">
        <f>G25-I25</f>
        <v>-1341</v>
      </c>
      <c r="I25" s="15">
        <v>-1366</v>
      </c>
      <c r="J25" s="15">
        <f>L25-K25</f>
        <v>-1229</v>
      </c>
      <c r="K25" s="15">
        <v>-793</v>
      </c>
      <c r="L25" s="15">
        <v>-2022</v>
      </c>
      <c r="M25" s="13">
        <f>(H25/I25-1)*100</f>
        <v>-1.8301610541727631</v>
      </c>
      <c r="N25" s="21">
        <f>(G25/L25-1)*100</f>
        <v>33.877349159248269</v>
      </c>
      <c r="P25" s="12" t="s">
        <v>40</v>
      </c>
      <c r="Q25" s="37">
        <v>23476</v>
      </c>
      <c r="R25" s="37">
        <v>23476</v>
      </c>
      <c r="T25" s="13">
        <v>23476</v>
      </c>
      <c r="U25" s="13">
        <v>23476</v>
      </c>
      <c r="V25" s="13">
        <f>U25</f>
        <v>23476</v>
      </c>
      <c r="W25" s="13">
        <v>23476</v>
      </c>
      <c r="X25" s="13">
        <v>23476</v>
      </c>
      <c r="Y25" s="13">
        <v>23476</v>
      </c>
      <c r="Z25" s="13">
        <v>23476</v>
      </c>
    </row>
    <row r="26" spans="2:28" x14ac:dyDescent="0.4">
      <c r="B26" s="12" t="s">
        <v>12</v>
      </c>
      <c r="C26" s="13">
        <f t="shared" ref="C26" si="18">C24+C25</f>
        <v>17692</v>
      </c>
      <c r="D26" s="13">
        <f t="shared" ref="D26:F26" si="19">D24+D25</f>
        <v>30430</v>
      </c>
      <c r="E26" s="13">
        <f t="shared" si="19"/>
        <v>14144</v>
      </c>
      <c r="F26" s="13">
        <f t="shared" si="19"/>
        <v>16286</v>
      </c>
      <c r="G26" s="13">
        <f t="shared" ref="G26:L26" si="20">G24+G25</f>
        <v>35420</v>
      </c>
      <c r="H26" s="13">
        <f t="shared" si="20"/>
        <v>15632</v>
      </c>
      <c r="I26" s="13">
        <f t="shared" si="20"/>
        <v>19788</v>
      </c>
      <c r="J26" s="13">
        <f t="shared" si="20"/>
        <v>18907</v>
      </c>
      <c r="K26" s="13">
        <f t="shared" si="20"/>
        <v>20848</v>
      </c>
      <c r="L26" s="13">
        <f t="shared" si="20"/>
        <v>39755</v>
      </c>
      <c r="M26" s="13">
        <f>(H26/I26-1)*100</f>
        <v>-21.002627855265821</v>
      </c>
      <c r="N26" s="21">
        <f>(G26/L26-1)*100</f>
        <v>-10.904288768708337</v>
      </c>
      <c r="P26" s="12" t="s">
        <v>30</v>
      </c>
      <c r="Q26" s="13">
        <v>295741</v>
      </c>
      <c r="R26" s="37">
        <v>297999</v>
      </c>
      <c r="S26" s="13">
        <f>R26</f>
        <v>297999</v>
      </c>
      <c r="T26" s="13">
        <v>292967</v>
      </c>
      <c r="U26" s="13">
        <v>290302</v>
      </c>
      <c r="V26" s="13">
        <f>U26</f>
        <v>290302</v>
      </c>
      <c r="W26" s="13">
        <v>284085</v>
      </c>
      <c r="X26" s="13">
        <v>278783</v>
      </c>
      <c r="Y26" s="13">
        <v>278783</v>
      </c>
      <c r="Z26" s="13">
        <v>268334</v>
      </c>
      <c r="AA26" s="13">
        <f>(U26/W26-1)*100</f>
        <v>2.1884295193340009</v>
      </c>
      <c r="AB26" s="13" t="s">
        <v>52</v>
      </c>
    </row>
    <row r="27" spans="2:28" x14ac:dyDescent="0.4">
      <c r="B27" s="14" t="s">
        <v>13</v>
      </c>
      <c r="C27" s="15">
        <f>-142-2-159</f>
        <v>-303</v>
      </c>
      <c r="D27" s="15">
        <f>-229-20-213</f>
        <v>-462</v>
      </c>
      <c r="E27" s="15">
        <f>D27-F27</f>
        <v>-329</v>
      </c>
      <c r="F27" s="15">
        <f>-22-22-89</f>
        <v>-133</v>
      </c>
      <c r="G27" s="15">
        <f>-1622-63-152</f>
        <v>-1837</v>
      </c>
      <c r="H27" s="15">
        <f>G27-I27</f>
        <v>-1273</v>
      </c>
      <c r="I27" s="15">
        <f>-507-3-54</f>
        <v>-564</v>
      </c>
      <c r="J27" s="15">
        <f>L27-K27</f>
        <v>-371</v>
      </c>
      <c r="K27" s="15">
        <f>657+1+46</f>
        <v>704</v>
      </c>
      <c r="L27" s="15">
        <f>282-1+52</f>
        <v>333</v>
      </c>
      <c r="M27" s="20"/>
      <c r="N27" s="22"/>
      <c r="P27" s="12" t="s">
        <v>41</v>
      </c>
      <c r="Q27" s="17">
        <v>4.5999999999999999E-3</v>
      </c>
      <c r="R27" s="17">
        <v>2.7000000000000001E-3</v>
      </c>
      <c r="S27" s="17">
        <f>R27</f>
        <v>2.7000000000000001E-3</v>
      </c>
      <c r="T27" s="17">
        <v>2.8999999999999998E-3</v>
      </c>
      <c r="U27" s="17">
        <v>2.7000000000000001E-3</v>
      </c>
      <c r="V27" s="17">
        <f>U27</f>
        <v>2.7000000000000001E-3</v>
      </c>
      <c r="W27" s="17">
        <v>2.5000000000000001E-3</v>
      </c>
      <c r="X27" s="17">
        <v>2.3E-3</v>
      </c>
      <c r="Y27" s="17">
        <v>2.3E-3</v>
      </c>
      <c r="Z27" s="17">
        <v>2E-3</v>
      </c>
    </row>
    <row r="28" spans="2:28" x14ac:dyDescent="0.4">
      <c r="B28" s="12" t="s">
        <v>14</v>
      </c>
      <c r="C28" s="13">
        <f t="shared" ref="C28" si="21">C26+C27</f>
        <v>17389</v>
      </c>
      <c r="D28" s="13">
        <f t="shared" ref="D28:F28" si="22">D26+D27</f>
        <v>29968</v>
      </c>
      <c r="E28" s="13">
        <f t="shared" si="22"/>
        <v>13815</v>
      </c>
      <c r="F28" s="13">
        <f t="shared" si="22"/>
        <v>16153</v>
      </c>
      <c r="G28" s="13">
        <f t="shared" ref="G28:L28" si="23">G26+G27</f>
        <v>33583</v>
      </c>
      <c r="H28" s="13">
        <f t="shared" si="23"/>
        <v>14359</v>
      </c>
      <c r="I28" s="13">
        <f t="shared" si="23"/>
        <v>19224</v>
      </c>
      <c r="J28" s="13">
        <f t="shared" si="23"/>
        <v>18536</v>
      </c>
      <c r="K28" s="13">
        <f t="shared" si="23"/>
        <v>21552</v>
      </c>
      <c r="L28" s="13">
        <f t="shared" si="23"/>
        <v>40088</v>
      </c>
      <c r="M28" s="13">
        <f>(H28/I28-1)*100</f>
        <v>-25.306908031627128</v>
      </c>
      <c r="N28" s="21">
        <f>(G28/L28-1)*100</f>
        <v>-16.226801037717021</v>
      </c>
      <c r="Q28" s="13">
        <f>Q14-Q16-Q26-Q24-Q25</f>
        <v>0</v>
      </c>
      <c r="R28" s="13">
        <f>R14-R16-R26-R24-R25</f>
        <v>0</v>
      </c>
      <c r="S28" s="13"/>
      <c r="T28" s="13">
        <f>T14-T16-T26-T24-T25</f>
        <v>0</v>
      </c>
      <c r="U28" s="13">
        <f>U14-U16-U26-U24-U25</f>
        <v>0</v>
      </c>
      <c r="V28" s="13">
        <f>V14-V16-V26-V24-V25</f>
        <v>0</v>
      </c>
      <c r="W28" s="13">
        <f>W14-W16-W26-W24-W25</f>
        <v>0</v>
      </c>
      <c r="X28" s="13">
        <f>X14-X16-X26-X24-X25</f>
        <v>0</v>
      </c>
      <c r="Y28" s="13">
        <f>Y14-Y16-Y26-Y24-Y25</f>
        <v>0</v>
      </c>
      <c r="Z28" s="13">
        <f>Z14-Z16-Z26-Z24-Z25</f>
        <v>0</v>
      </c>
    </row>
    <row r="29" spans="2:28" x14ac:dyDescent="0.4">
      <c r="B29" s="12" t="s">
        <v>15</v>
      </c>
      <c r="C29" s="13">
        <v>-2972</v>
      </c>
      <c r="D29" s="13">
        <v>-4969</v>
      </c>
      <c r="E29" s="13">
        <f>D29-F29</f>
        <v>-2407</v>
      </c>
      <c r="F29" s="13">
        <v>-2562</v>
      </c>
      <c r="G29" s="13">
        <v>-5115</v>
      </c>
      <c r="H29" s="13">
        <f>G29-I29</f>
        <v>-2052</v>
      </c>
      <c r="I29" s="13">
        <v>-3063</v>
      </c>
      <c r="J29" s="13">
        <f>L29-K29</f>
        <v>-2738</v>
      </c>
      <c r="K29" s="13">
        <v>-3276</v>
      </c>
      <c r="L29" s="13">
        <v>-6014</v>
      </c>
      <c r="Q29" s="13"/>
      <c r="R29" s="13"/>
      <c r="S29" s="13"/>
      <c r="T29" s="13"/>
      <c r="U29" s="13"/>
      <c r="V29" s="13"/>
      <c r="W29" s="13"/>
      <c r="X29" s="13"/>
      <c r="Y29" s="13"/>
      <c r="Z29" s="13"/>
      <c r="AB29" s="13">
        <f>(U33/X33-1)*100</f>
        <v>-17.701342281879196</v>
      </c>
    </row>
    <row r="30" spans="2:28" x14ac:dyDescent="0.4">
      <c r="B30" s="12" t="s">
        <v>17</v>
      </c>
      <c r="C30" s="13">
        <v>-252</v>
      </c>
      <c r="D30" s="13">
        <v>-651</v>
      </c>
      <c r="E30" s="13">
        <f>D30-F30</f>
        <v>-324</v>
      </c>
      <c r="F30" s="13">
        <v>-327</v>
      </c>
      <c r="G30" s="13">
        <v>-605</v>
      </c>
      <c r="H30" s="13">
        <f>G30-I30</f>
        <v>-342</v>
      </c>
      <c r="I30" s="13">
        <v>-263</v>
      </c>
      <c r="J30" s="13">
        <f>L30-K30</f>
        <v>-173</v>
      </c>
      <c r="K30" s="13">
        <v>-327</v>
      </c>
      <c r="L30" s="13">
        <v>-500</v>
      </c>
      <c r="Q30" s="13" t="s">
        <v>68</v>
      </c>
      <c r="R30" s="13" t="s">
        <v>65</v>
      </c>
      <c r="S30" s="13" t="s">
        <v>66</v>
      </c>
      <c r="T30" s="13" t="s">
        <v>67</v>
      </c>
      <c r="U30" s="13" t="s">
        <v>56</v>
      </c>
      <c r="V30" s="13" t="s">
        <v>57</v>
      </c>
      <c r="W30" s="13" t="s">
        <v>34</v>
      </c>
      <c r="X30" s="13" t="s">
        <v>62</v>
      </c>
      <c r="Y30" s="13" t="s">
        <v>32</v>
      </c>
      <c r="Z30" s="13" t="s">
        <v>31</v>
      </c>
      <c r="AA30" s="13" t="s">
        <v>53</v>
      </c>
      <c r="AB30" s="13">
        <f>(U34/X34-1)*100</f>
        <v>-19.193846153846149</v>
      </c>
    </row>
    <row r="31" spans="2:28" x14ac:dyDescent="0.4">
      <c r="B31" s="14" t="s">
        <v>40</v>
      </c>
      <c r="C31" s="15">
        <v>-693</v>
      </c>
      <c r="D31" s="15">
        <v>-1378</v>
      </c>
      <c r="E31" s="15">
        <f>D31-F31</f>
        <v>-690</v>
      </c>
      <c r="F31" s="15">
        <v>-688</v>
      </c>
      <c r="G31" s="15">
        <v>-1376</v>
      </c>
      <c r="H31" s="15">
        <f>G31-I31</f>
        <v>-687</v>
      </c>
      <c r="I31" s="15">
        <v>-689</v>
      </c>
      <c r="J31" s="15">
        <f>L31-K31</f>
        <v>-695</v>
      </c>
      <c r="K31" s="15">
        <v>-695</v>
      </c>
      <c r="L31" s="15">
        <v>-1390</v>
      </c>
      <c r="M31" s="20"/>
      <c r="N31" s="22"/>
      <c r="P31" s="12" t="s">
        <v>42</v>
      </c>
      <c r="Q31" s="17">
        <v>1.1299999999999999E-2</v>
      </c>
      <c r="R31" s="17">
        <v>1.06E-2</v>
      </c>
      <c r="S31" s="17"/>
      <c r="T31" s="17">
        <v>1.0999999999999999E-2</v>
      </c>
      <c r="U31" s="17">
        <v>1.2699999999999999E-2</v>
      </c>
      <c r="V31" s="17">
        <v>1.1599999999999999E-2</v>
      </c>
      <c r="W31" s="17">
        <v>1.4999999999999999E-2</v>
      </c>
      <c r="X31" s="17">
        <v>1.5900000000000001E-2</v>
      </c>
      <c r="Y31" s="17"/>
      <c r="Z31" s="17">
        <v>1.6899999999999998E-2</v>
      </c>
      <c r="AB31" s="13">
        <f>(U35/X35-1)*100</f>
        <v>4.1318875254229948</v>
      </c>
    </row>
    <row r="32" spans="2:28" x14ac:dyDescent="0.4">
      <c r="B32" s="12" t="s">
        <v>16</v>
      </c>
      <c r="C32" s="13">
        <f t="shared" ref="C32" si="24">C28+C29+C30+C31</f>
        <v>13472</v>
      </c>
      <c r="D32" s="13">
        <f t="shared" ref="D32:F32" si="25">D28+D29+D30+D31</f>
        <v>22970</v>
      </c>
      <c r="E32" s="13">
        <f t="shared" si="25"/>
        <v>10394</v>
      </c>
      <c r="F32" s="13">
        <f t="shared" si="25"/>
        <v>12576</v>
      </c>
      <c r="G32" s="13">
        <f t="shared" ref="G32:L32" si="26">G28+G29+G30+G31</f>
        <v>26487</v>
      </c>
      <c r="H32" s="13">
        <f t="shared" si="26"/>
        <v>11278</v>
      </c>
      <c r="I32" s="13">
        <f t="shared" si="26"/>
        <v>15209</v>
      </c>
      <c r="J32" s="13">
        <f t="shared" si="26"/>
        <v>14930</v>
      </c>
      <c r="K32" s="13">
        <f t="shared" si="26"/>
        <v>17254</v>
      </c>
      <c r="L32" s="13">
        <f t="shared" si="26"/>
        <v>32184</v>
      </c>
      <c r="M32" s="13">
        <f>(H32/I32-1)*100</f>
        <v>-25.846538233940429</v>
      </c>
      <c r="N32" s="21">
        <f>(G32/L32-1)*100</f>
        <v>-17.701342281879196</v>
      </c>
      <c r="P32" s="12" t="s">
        <v>36</v>
      </c>
      <c r="Q32" s="13">
        <v>10572.780266</v>
      </c>
      <c r="R32" s="13">
        <v>10572.780266</v>
      </c>
      <c r="S32" s="13"/>
      <c r="T32" s="13">
        <v>10572.780266</v>
      </c>
      <c r="U32" s="13">
        <v>10572.780266</v>
      </c>
      <c r="V32" s="13">
        <v>10572.780266</v>
      </c>
      <c r="W32" s="13">
        <v>10572.780266</v>
      </c>
      <c r="X32" s="13">
        <v>10572.780266</v>
      </c>
      <c r="Y32" s="13">
        <v>10572.780266</v>
      </c>
      <c r="Z32" s="13">
        <v>10572.780266</v>
      </c>
    </row>
    <row r="33" spans="2:27" x14ac:dyDescent="0.4">
      <c r="B33" s="12" t="s">
        <v>35</v>
      </c>
      <c r="C33" s="13">
        <v>4726</v>
      </c>
      <c r="D33" s="13">
        <v>11947</v>
      </c>
      <c r="E33" s="13">
        <f>D33-F33</f>
        <v>7221</v>
      </c>
      <c r="F33" s="13">
        <v>4726</v>
      </c>
      <c r="G33" s="13">
        <v>13131</v>
      </c>
      <c r="H33" s="13">
        <f>G33-I33</f>
        <v>8405</v>
      </c>
      <c r="I33" s="13">
        <v>4726</v>
      </c>
      <c r="J33" s="13">
        <f>L33-K33</f>
        <v>10488</v>
      </c>
      <c r="K33" s="13">
        <v>5762</v>
      </c>
      <c r="L33" s="13">
        <v>16250</v>
      </c>
      <c r="N33" s="21">
        <f>(G33/L33-1)*100</f>
        <v>-19.193846153846149</v>
      </c>
      <c r="P33" s="12" t="s">
        <v>37</v>
      </c>
      <c r="Q33" s="18">
        <f>C32/Q32</f>
        <v>1.2742154533678645</v>
      </c>
      <c r="R33" s="18">
        <f>D32/R32</f>
        <v>2.1725600477924472</v>
      </c>
      <c r="S33" s="18" t="e">
        <f>E32/S32</f>
        <v>#DIV/0!</v>
      </c>
      <c r="T33" s="18">
        <f>F32/T32</f>
        <v>1.1894695324787903</v>
      </c>
      <c r="U33" s="18">
        <f>G32/U32</f>
        <v>2.5052067037822612</v>
      </c>
      <c r="V33" s="18">
        <f>H32/V32</f>
        <v>1.0667014461908235</v>
      </c>
      <c r="W33" s="18">
        <f>I32/W32</f>
        <v>1.4385052575914379</v>
      </c>
      <c r="X33" s="18">
        <f>L32/X32</f>
        <v>3.0440432119352248</v>
      </c>
      <c r="Y33" s="18">
        <f>J32/Y32</f>
        <v>1.4121167398145944</v>
      </c>
      <c r="Z33" s="18">
        <f>K32/Z32</f>
        <v>1.6319264721206304</v>
      </c>
      <c r="AA33" s="13">
        <f>(V33/W33-1)*100</f>
        <v>-25.846538233940443</v>
      </c>
    </row>
    <row r="34" spans="2:27" x14ac:dyDescent="0.4">
      <c r="P34" s="12" t="s">
        <v>38</v>
      </c>
      <c r="Q34" s="18">
        <f>C33/Q32</f>
        <v>0.4469968996894691</v>
      </c>
      <c r="R34" s="18">
        <f>D33/R32</f>
        <v>1.1299771393546523</v>
      </c>
      <c r="S34" s="18" t="e">
        <f>E33/S32</f>
        <v>#DIV/0!</v>
      </c>
      <c r="T34" s="18">
        <f>F33/T32</f>
        <v>0.4469968996894691</v>
      </c>
      <c r="U34" s="18">
        <f>G33/U32</f>
        <v>1.2419628205295004</v>
      </c>
      <c r="V34" s="18">
        <f>H33/V32</f>
        <v>0.79496592084003126</v>
      </c>
      <c r="W34" s="18">
        <f>I33/W32</f>
        <v>0.4469968996894691</v>
      </c>
      <c r="X34" s="18">
        <f>L33/X32</f>
        <v>1.536965641124391</v>
      </c>
      <c r="Y34" s="18">
        <f>J33/Y32</f>
        <v>0.99198127040693007</v>
      </c>
      <c r="Z34" s="18">
        <f>K33/Z32</f>
        <v>0.54498437071746098</v>
      </c>
    </row>
    <row r="35" spans="2:27" x14ac:dyDescent="0.4">
      <c r="P35" s="12" t="s">
        <v>39</v>
      </c>
      <c r="Q35" s="19">
        <f t="shared" ref="Q35" si="27">Q26/Q32</f>
        <v>27.971923425954987</v>
      </c>
      <c r="R35" s="19">
        <f t="shared" ref="R35:T35" si="28">R26/R32</f>
        <v>28.185490713195534</v>
      </c>
      <c r="S35" s="19" t="e">
        <f t="shared" si="28"/>
        <v>#DIV/0!</v>
      </c>
      <c r="T35" s="19">
        <f t="shared" si="28"/>
        <v>27.709551568202428</v>
      </c>
      <c r="U35" s="19">
        <f t="shared" ref="U35:Z35" si="29">U26/U32</f>
        <v>27.457489203058032</v>
      </c>
      <c r="V35" s="19">
        <f t="shared" si="29"/>
        <v>27.457489203058032</v>
      </c>
      <c r="W35" s="19">
        <f t="shared" si="29"/>
        <v>26.869469794389087</v>
      </c>
      <c r="X35" s="19">
        <f t="shared" si="29"/>
        <v>26.367993374128069</v>
      </c>
      <c r="Y35" s="19">
        <f t="shared" si="29"/>
        <v>26.367993374128069</v>
      </c>
      <c r="Z35" s="19">
        <f t="shared" si="29"/>
        <v>25.379700821259839</v>
      </c>
      <c r="AA35" s="13">
        <f>(V35/W35-1)*100</f>
        <v>2.1884295193340009</v>
      </c>
    </row>
    <row r="37" spans="2:27" x14ac:dyDescent="0.4">
      <c r="P37" s="12" t="s">
        <v>63</v>
      </c>
      <c r="Q37" s="25"/>
      <c r="R37" s="25">
        <f>R34/R33</f>
        <v>0.52011319111885057</v>
      </c>
      <c r="S37" s="25"/>
      <c r="T37" s="25"/>
      <c r="U37" s="25">
        <f>U34/U33</f>
        <v>0.49575263336731235</v>
      </c>
      <c r="V37" s="25"/>
      <c r="W37" s="25"/>
      <c r="X37" s="25">
        <f>X34/X33</f>
        <v>0.5049092716877952</v>
      </c>
    </row>
    <row r="42" spans="2:27" hidden="1" x14ac:dyDescent="0.4"/>
    <row r="43" spans="2:27" hidden="1" x14ac:dyDescent="0.4"/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1D733-5774-4F35-BB6E-3E445CBB42EA}">
  <dimension ref="A1:AL51"/>
  <sheetViews>
    <sheetView tabSelected="1" topLeftCell="H1" zoomScale="85" zoomScaleNormal="85" workbookViewId="0">
      <pane ySplit="1" topLeftCell="A2" activePane="bottomLeft" state="frozen"/>
      <selection activeCell="G1" sqref="G1"/>
      <selection pane="bottomLeft" activeCell="T4" sqref="T4"/>
    </sheetView>
  </sheetViews>
  <sheetFormatPr defaultRowHeight="17" x14ac:dyDescent="0.4"/>
  <cols>
    <col min="1" max="1" width="17.26953125" customWidth="1"/>
    <col min="2" max="2" width="10.26953125" style="1" bestFit="1" customWidth="1"/>
    <col min="3" max="3" width="10.26953125" style="1" hidden="1" customWidth="1"/>
    <col min="4" max="5" width="10.26953125" style="1" customWidth="1"/>
    <col min="6" max="6" width="10.26953125" style="1" hidden="1" customWidth="1"/>
    <col min="7" max="8" width="10.26953125" style="1" customWidth="1"/>
    <col min="9" max="9" width="10.26953125" style="1" hidden="1" customWidth="1"/>
    <col min="10" max="11" width="10.26953125" style="1" customWidth="1"/>
    <col min="12" max="12" width="8.7265625" customWidth="1"/>
    <col min="13" max="13" width="11.6328125" customWidth="1"/>
    <col min="14" max="14" width="18.6328125" bestFit="1" customWidth="1"/>
    <col min="15" max="15" width="9.7265625" style="8" hidden="1" customWidth="1"/>
    <col min="16" max="16" width="8.54296875" style="8" bestFit="1" customWidth="1"/>
    <col min="17" max="17" width="8.54296875" bestFit="1" customWidth="1"/>
    <col min="18" max="19" width="8.54296875" style="8" hidden="1" customWidth="1"/>
    <col min="20" max="20" width="8.54296875" style="8" customWidth="1"/>
    <col min="21" max="21" width="8.81640625" style="8" customWidth="1"/>
    <col min="22" max="22" width="8.54296875" style="8" hidden="1" customWidth="1"/>
    <col min="23" max="23" width="8.54296875" style="8" customWidth="1"/>
    <col min="24" max="24" width="8.54296875" customWidth="1"/>
    <col min="25" max="26" width="8.54296875" style="8" hidden="1" customWidth="1"/>
    <col min="27" max="28" width="8.54296875" style="8" customWidth="1"/>
    <col min="29" max="29" width="8.54296875" style="8" hidden="1" customWidth="1"/>
    <col min="30" max="31" width="8.54296875" style="8" customWidth="1"/>
    <col min="32" max="32" width="8.54296875" style="8" hidden="1" customWidth="1"/>
    <col min="33" max="34" width="8.54296875" style="8" customWidth="1"/>
    <col min="35" max="35" width="8.54296875" style="8" hidden="1" customWidth="1"/>
    <col min="36" max="37" width="8.54296875" style="8" customWidth="1"/>
    <col min="38" max="38" width="8.7265625" customWidth="1"/>
  </cols>
  <sheetData>
    <row r="1" spans="1:38" x14ac:dyDescent="0.4">
      <c r="B1" s="1" t="s">
        <v>68</v>
      </c>
      <c r="C1" s="1" t="s">
        <v>65</v>
      </c>
      <c r="D1" s="1" t="s">
        <v>66</v>
      </c>
      <c r="E1" s="1" t="s">
        <v>67</v>
      </c>
      <c r="F1" s="1" t="s">
        <v>74</v>
      </c>
      <c r="G1" s="1" t="s">
        <v>75</v>
      </c>
      <c r="H1" s="1" t="s">
        <v>34</v>
      </c>
      <c r="I1" s="1" t="s">
        <v>33</v>
      </c>
      <c r="J1" s="1" t="s">
        <v>32</v>
      </c>
      <c r="K1" s="1" t="s">
        <v>31</v>
      </c>
      <c r="O1" s="8" t="s">
        <v>68</v>
      </c>
      <c r="P1" s="8" t="s">
        <v>73</v>
      </c>
      <c r="Q1" t="s">
        <v>72</v>
      </c>
      <c r="R1" s="8" t="s">
        <v>65</v>
      </c>
      <c r="S1" s="8" t="s">
        <v>66</v>
      </c>
      <c r="T1" s="8" t="s">
        <v>71</v>
      </c>
      <c r="U1" s="8" t="s">
        <v>70</v>
      </c>
      <c r="V1" s="8" t="s">
        <v>67</v>
      </c>
      <c r="W1" s="8" t="s">
        <v>69</v>
      </c>
      <c r="X1" t="s">
        <v>64</v>
      </c>
      <c r="Y1" s="8" t="s">
        <v>56</v>
      </c>
      <c r="Z1" s="8" t="s">
        <v>57</v>
      </c>
      <c r="AA1" s="8" t="s">
        <v>55</v>
      </c>
      <c r="AB1" s="8" t="s">
        <v>54</v>
      </c>
      <c r="AC1" s="8" t="s">
        <v>34</v>
      </c>
      <c r="AD1" s="8" t="s">
        <v>47</v>
      </c>
      <c r="AE1" s="8" t="s">
        <v>48</v>
      </c>
      <c r="AF1" s="8" t="s">
        <v>33</v>
      </c>
      <c r="AG1" s="8" t="s">
        <v>49</v>
      </c>
      <c r="AH1" s="8" t="s">
        <v>43</v>
      </c>
      <c r="AI1" s="8" t="s">
        <v>31</v>
      </c>
      <c r="AJ1" s="8" t="s">
        <v>44</v>
      </c>
      <c r="AK1" s="8" t="s">
        <v>45</v>
      </c>
    </row>
    <row r="2" spans="1:38" x14ac:dyDescent="0.4">
      <c r="A2" s="4" t="s">
        <v>20</v>
      </c>
      <c r="B2" s="5">
        <v>22002</v>
      </c>
      <c r="C2" s="5">
        <v>40298</v>
      </c>
      <c r="D2" s="5">
        <f>C2-E2</f>
        <v>20450</v>
      </c>
      <c r="E2" s="5">
        <v>19848</v>
      </c>
      <c r="F2" s="5">
        <v>49928</v>
      </c>
      <c r="G2" s="5">
        <f>F2-H2</f>
        <v>20992</v>
      </c>
      <c r="H2" s="5">
        <v>28936</v>
      </c>
      <c r="I2" s="5">
        <v>67784</v>
      </c>
      <c r="J2" s="5">
        <f>I2-K2</f>
        <v>34179</v>
      </c>
      <c r="K2" s="5">
        <v>33605</v>
      </c>
      <c r="N2" s="5" t="s">
        <v>46</v>
      </c>
      <c r="O2" s="5">
        <v>27232</v>
      </c>
      <c r="P2" s="5">
        <f>O2-Q2</f>
        <v>13008</v>
      </c>
      <c r="Q2" s="5">
        <v>14224</v>
      </c>
      <c r="R2" s="5">
        <v>48982</v>
      </c>
      <c r="S2" s="5">
        <f>R2-V2</f>
        <v>23932</v>
      </c>
      <c r="T2" s="5">
        <f>S2-U2</f>
        <v>11375</v>
      </c>
      <c r="U2" s="5">
        <v>12557</v>
      </c>
      <c r="V2" s="5">
        <v>25050</v>
      </c>
      <c r="W2" s="5">
        <f>V2-X2</f>
        <v>11628</v>
      </c>
      <c r="X2" s="5">
        <v>13422</v>
      </c>
      <c r="Y2" s="5">
        <v>54474</v>
      </c>
      <c r="Z2" s="5">
        <f>Y2-AC2</f>
        <v>25731</v>
      </c>
      <c r="AA2" s="5">
        <f>Z2-AB2</f>
        <v>11537</v>
      </c>
      <c r="AB2" s="5">
        <v>14194</v>
      </c>
      <c r="AC2" s="5">
        <v>28743</v>
      </c>
      <c r="AD2" s="5">
        <f>AC2-AE2</f>
        <v>13856</v>
      </c>
      <c r="AE2" s="5">
        <v>14887</v>
      </c>
      <c r="AF2" s="5">
        <f>AI2+AG2+AH2</f>
        <v>58444</v>
      </c>
      <c r="AG2" s="5">
        <v>14175</v>
      </c>
      <c r="AH2" s="5">
        <v>15100</v>
      </c>
      <c r="AI2" s="5">
        <f>44269-AH2</f>
        <v>29169</v>
      </c>
      <c r="AJ2" s="5">
        <f>AI2-AK2</f>
        <v>14667</v>
      </c>
      <c r="AK2" s="5">
        <v>14502</v>
      </c>
    </row>
    <row r="3" spans="1:38" x14ac:dyDescent="0.4">
      <c r="A3" s="6" t="s">
        <v>21</v>
      </c>
      <c r="B3" s="7">
        <v>-6621</v>
      </c>
      <c r="C3" s="7">
        <v>-8357</v>
      </c>
      <c r="D3" s="7">
        <f>C3-E3</f>
        <v>-4451</v>
      </c>
      <c r="E3" s="7">
        <v>-3906</v>
      </c>
      <c r="F3" s="7">
        <v>-15190</v>
      </c>
      <c r="G3" s="7">
        <f>F3-H3</f>
        <v>-4890</v>
      </c>
      <c r="H3" s="7">
        <v>-10300</v>
      </c>
      <c r="I3" s="7">
        <v>-27261</v>
      </c>
      <c r="J3" s="7">
        <f>I3-K3</f>
        <v>-13559</v>
      </c>
      <c r="K3" s="7">
        <v>-13702</v>
      </c>
      <c r="N3" s="7" t="s">
        <v>9</v>
      </c>
      <c r="O3" s="7">
        <v>-7826</v>
      </c>
      <c r="P3" s="7">
        <f>O3-Q3</f>
        <v>-3951</v>
      </c>
      <c r="Q3" s="7">
        <v>-3875</v>
      </c>
      <c r="R3" s="7">
        <v>-16407</v>
      </c>
      <c r="S3" s="7">
        <f>R3-V3</f>
        <v>-8825</v>
      </c>
      <c r="T3" s="7">
        <f>S3-U3</f>
        <v>-4640</v>
      </c>
      <c r="U3" s="7">
        <v>-4185</v>
      </c>
      <c r="V3" s="7">
        <v>-7582</v>
      </c>
      <c r="W3" s="7">
        <f>V3-X3</f>
        <v>-3816</v>
      </c>
      <c r="X3" s="7">
        <v>-3766</v>
      </c>
      <c r="Y3" s="7">
        <v>-16347</v>
      </c>
      <c r="Z3" s="7">
        <f>Y3-AC3</f>
        <v>-8758</v>
      </c>
      <c r="AA3" s="7">
        <f>Z3-AB3</f>
        <v>-4732</v>
      </c>
      <c r="AB3" s="7">
        <v>-4026</v>
      </c>
      <c r="AC3" s="7">
        <v>-7589</v>
      </c>
      <c r="AD3" s="7">
        <f>AC3-AE3</f>
        <v>-3918</v>
      </c>
      <c r="AE3" s="7">
        <v>-3671</v>
      </c>
      <c r="AF3" s="7">
        <f>AI3+AG3+AH3</f>
        <v>-16667</v>
      </c>
      <c r="AG3" s="7">
        <v>-4998</v>
      </c>
      <c r="AH3" s="7">
        <v>-4141</v>
      </c>
      <c r="AI3" s="7">
        <f>-11669-AH3</f>
        <v>-7528</v>
      </c>
      <c r="AJ3" s="7">
        <f>AI3-AK3</f>
        <v>-3954</v>
      </c>
      <c r="AK3" s="7">
        <v>-3574</v>
      </c>
    </row>
    <row r="4" spans="1:38" x14ac:dyDescent="0.4">
      <c r="A4" t="s">
        <v>0</v>
      </c>
      <c r="B4" s="1">
        <f>B2+B3</f>
        <v>15381</v>
      </c>
      <c r="C4" s="1">
        <f>C2+C3</f>
        <v>31941</v>
      </c>
      <c r="D4" s="1">
        <f>D2+D3</f>
        <v>15999</v>
      </c>
      <c r="E4" s="1">
        <f>E2+E3</f>
        <v>15942</v>
      </c>
      <c r="F4" s="1">
        <f>F2+F3</f>
        <v>34738</v>
      </c>
      <c r="G4" s="1">
        <f>G2+G3</f>
        <v>16102</v>
      </c>
      <c r="H4" s="1">
        <f>H2+H3</f>
        <v>18636</v>
      </c>
      <c r="I4" s="1">
        <f>I2+I3</f>
        <v>40523</v>
      </c>
      <c r="J4" s="1">
        <f>J2+J3</f>
        <v>20620</v>
      </c>
      <c r="K4" s="1">
        <f>K2+K3</f>
        <v>19903</v>
      </c>
      <c r="N4" s="27" t="s">
        <v>10</v>
      </c>
      <c r="O4" s="26">
        <f t="shared" ref="O4:Q4" si="0">O2+O3</f>
        <v>19406</v>
      </c>
      <c r="P4" s="26">
        <f t="shared" si="0"/>
        <v>9057</v>
      </c>
      <c r="Q4" s="26">
        <f t="shared" si="0"/>
        <v>10349</v>
      </c>
      <c r="R4" s="26">
        <f t="shared" ref="R4:W4" si="1">R2+R3</f>
        <v>32575</v>
      </c>
      <c r="S4" s="26">
        <f t="shared" si="1"/>
        <v>15107</v>
      </c>
      <c r="T4" s="26">
        <f t="shared" si="1"/>
        <v>6735</v>
      </c>
      <c r="U4" s="26">
        <f t="shared" si="1"/>
        <v>8372</v>
      </c>
      <c r="V4" s="26">
        <f t="shared" si="1"/>
        <v>17468</v>
      </c>
      <c r="W4" s="26">
        <f t="shared" si="1"/>
        <v>7812</v>
      </c>
      <c r="X4" s="26">
        <f t="shared" ref="X4:AE4" si="2">X2+X3</f>
        <v>9656</v>
      </c>
      <c r="Y4" s="26">
        <f t="shared" si="2"/>
        <v>38127</v>
      </c>
      <c r="Z4" s="26">
        <f t="shared" si="2"/>
        <v>16973</v>
      </c>
      <c r="AA4" s="26">
        <f t="shared" si="2"/>
        <v>6805</v>
      </c>
      <c r="AB4" s="26">
        <f t="shared" si="2"/>
        <v>10168</v>
      </c>
      <c r="AC4" s="26">
        <f t="shared" si="2"/>
        <v>21154</v>
      </c>
      <c r="AD4" s="5">
        <f t="shared" si="2"/>
        <v>9938</v>
      </c>
      <c r="AE4" s="26">
        <f t="shared" si="2"/>
        <v>11216</v>
      </c>
      <c r="AF4" s="26">
        <f>AI4+AG4+AH4</f>
        <v>41777</v>
      </c>
      <c r="AG4" s="26">
        <f>AG2+AG3</f>
        <v>9177</v>
      </c>
      <c r="AH4" s="26">
        <f>AH2+AH3</f>
        <v>10959</v>
      </c>
      <c r="AI4" s="26">
        <f>AI2+AI3</f>
        <v>21641</v>
      </c>
      <c r="AJ4" s="26">
        <f>AJ2+AJ3</f>
        <v>10713</v>
      </c>
      <c r="AK4" s="5">
        <f>AK2+AK3</f>
        <v>10928</v>
      </c>
    </row>
    <row r="5" spans="1:38" ht="5.25" customHeight="1" x14ac:dyDescent="0.4">
      <c r="Q5" s="8"/>
      <c r="X5" s="8"/>
    </row>
    <row r="6" spans="1:38" x14ac:dyDescent="0.4">
      <c r="A6" s="4" t="s">
        <v>22</v>
      </c>
      <c r="B6" s="5">
        <v>6823</v>
      </c>
      <c r="C6" s="5">
        <v>14803</v>
      </c>
      <c r="D6" s="5">
        <f>C6-E6</f>
        <v>6687</v>
      </c>
      <c r="E6" s="5">
        <v>8116</v>
      </c>
      <c r="F6" s="5">
        <v>13515</v>
      </c>
      <c r="G6" s="5">
        <f>F6-H6</f>
        <v>6717</v>
      </c>
      <c r="H6" s="5">
        <v>6798</v>
      </c>
      <c r="I6" s="5">
        <v>15002</v>
      </c>
      <c r="J6" s="5">
        <f>I6-K6</f>
        <v>6882</v>
      </c>
      <c r="K6" s="5">
        <v>8120</v>
      </c>
      <c r="N6" t="s">
        <v>11</v>
      </c>
      <c r="O6" s="5">
        <v>1714</v>
      </c>
      <c r="P6" s="5">
        <f>O6-Q6</f>
        <v>791</v>
      </c>
      <c r="Q6" s="5">
        <v>923</v>
      </c>
      <c r="R6" s="5">
        <v>2145</v>
      </c>
      <c r="S6" s="5">
        <f>R6-V6</f>
        <v>963</v>
      </c>
      <c r="T6" s="5">
        <f>S6-U6</f>
        <v>542</v>
      </c>
      <c r="U6" s="5">
        <v>421</v>
      </c>
      <c r="V6" s="5">
        <v>1182</v>
      </c>
      <c r="W6" s="5">
        <f>V6-X6</f>
        <v>859</v>
      </c>
      <c r="X6" s="5">
        <v>323</v>
      </c>
      <c r="Y6" s="5">
        <v>2707</v>
      </c>
      <c r="Z6" s="5">
        <f>Y6-AC6</f>
        <v>1341</v>
      </c>
      <c r="AA6" s="5">
        <f>Z6-AB6</f>
        <v>773</v>
      </c>
      <c r="AB6" s="5">
        <f>1934-AC6</f>
        <v>568</v>
      </c>
      <c r="AC6" s="5">
        <v>1366</v>
      </c>
      <c r="AD6" s="5">
        <f>AC6-AE6</f>
        <v>783</v>
      </c>
      <c r="AE6" s="5">
        <v>583</v>
      </c>
      <c r="AF6" s="5">
        <v>2022</v>
      </c>
      <c r="AG6" s="5">
        <f>AF6-AH6-AI6</f>
        <v>830</v>
      </c>
      <c r="AH6" s="5">
        <v>399</v>
      </c>
      <c r="AI6" s="5">
        <v>793</v>
      </c>
    </row>
    <row r="7" spans="1:38" x14ac:dyDescent="0.4">
      <c r="A7" s="6" t="s">
        <v>23</v>
      </c>
      <c r="B7" s="7">
        <v>-1679</v>
      </c>
      <c r="C7" s="7">
        <v>-2931</v>
      </c>
      <c r="D7" s="7">
        <f>C7-E7</f>
        <v>-1472</v>
      </c>
      <c r="E7" s="7">
        <v>-1459</v>
      </c>
      <c r="F7" s="7">
        <v>-2673</v>
      </c>
      <c r="G7" s="7">
        <f>F7-H7</f>
        <v>-1310</v>
      </c>
      <c r="H7" s="7">
        <v>-1363</v>
      </c>
      <c r="I7" s="7">
        <v>-4083</v>
      </c>
      <c r="J7" s="7">
        <f>I7-K7</f>
        <v>-2009</v>
      </c>
      <c r="K7" s="7">
        <v>-2074</v>
      </c>
      <c r="N7" t="s">
        <v>2</v>
      </c>
      <c r="O7" s="5">
        <v>5144</v>
      </c>
      <c r="P7" s="5">
        <f>O7-Q7</f>
        <v>2227</v>
      </c>
      <c r="Q7" s="5">
        <v>2917</v>
      </c>
      <c r="R7" s="5">
        <v>11872</v>
      </c>
      <c r="S7" s="5">
        <f>R7-V7</f>
        <v>5215</v>
      </c>
      <c r="T7" s="5">
        <f>S7-U7</f>
        <v>2260</v>
      </c>
      <c r="U7" s="5">
        <f>9612-V7</f>
        <v>2955</v>
      </c>
      <c r="V7" s="5">
        <v>6657</v>
      </c>
      <c r="W7" s="5">
        <f>V7-X7</f>
        <v>2915</v>
      </c>
      <c r="X7" s="5">
        <v>3742</v>
      </c>
      <c r="Y7" s="5">
        <v>10842</v>
      </c>
      <c r="Z7" s="5">
        <f>Y7-AC7</f>
        <v>5407</v>
      </c>
      <c r="AA7" s="5">
        <f>Z7-AB7</f>
        <v>2601</v>
      </c>
      <c r="AB7" s="5">
        <f>8241-AC7</f>
        <v>2806</v>
      </c>
      <c r="AC7" s="5">
        <v>5435</v>
      </c>
      <c r="AD7" s="5">
        <f>AC7-AE7</f>
        <v>2564</v>
      </c>
      <c r="AE7" s="5">
        <v>2871</v>
      </c>
      <c r="AF7" s="5">
        <v>10919</v>
      </c>
      <c r="AG7" s="5">
        <f>AF7-AH7-AI7</f>
        <v>2476</v>
      </c>
      <c r="AH7" s="5">
        <f>8443-AI7</f>
        <v>2397</v>
      </c>
      <c r="AI7" s="5">
        <v>6046</v>
      </c>
    </row>
    <row r="8" spans="1:38" x14ac:dyDescent="0.4">
      <c r="A8" t="s">
        <v>2</v>
      </c>
      <c r="B8" s="1">
        <f>B6+B7</f>
        <v>5144</v>
      </c>
      <c r="C8" s="1">
        <f>C6+C7</f>
        <v>11872</v>
      </c>
      <c r="D8" s="1">
        <f>D6+D7</f>
        <v>5215</v>
      </c>
      <c r="E8" s="1">
        <f>E6+E7</f>
        <v>6657</v>
      </c>
      <c r="F8" s="1">
        <f>F6+F7</f>
        <v>10842</v>
      </c>
      <c r="G8" s="1">
        <f>G6+G7</f>
        <v>5407</v>
      </c>
      <c r="H8" s="1">
        <f>H6+H7</f>
        <v>5435</v>
      </c>
      <c r="I8" s="1">
        <f>I6+I7</f>
        <v>10919</v>
      </c>
      <c r="J8" s="1">
        <f>J6+J7</f>
        <v>4873</v>
      </c>
      <c r="K8" s="1">
        <f>K6+K7</f>
        <v>6046</v>
      </c>
      <c r="Q8" s="8"/>
      <c r="X8" s="8"/>
    </row>
    <row r="9" spans="1:38" ht="3.75" customHeight="1" x14ac:dyDescent="0.4">
      <c r="Q9" s="8"/>
      <c r="X9" s="8"/>
    </row>
    <row r="10" spans="1:38" x14ac:dyDescent="0.4">
      <c r="A10" s="4" t="s">
        <v>24</v>
      </c>
      <c r="B10" s="5">
        <v>15378</v>
      </c>
      <c r="C10" s="5">
        <v>26531</v>
      </c>
      <c r="D10" s="5">
        <f>C10-E10</f>
        <v>12612</v>
      </c>
      <c r="E10" s="5">
        <v>13919</v>
      </c>
      <c r="F10" s="5">
        <v>27990</v>
      </c>
      <c r="G10" s="5">
        <f>F10-H10</f>
        <v>13541</v>
      </c>
      <c r="H10" s="5">
        <v>14449</v>
      </c>
      <c r="I10" s="5">
        <v>25345</v>
      </c>
      <c r="J10" s="5">
        <f>I10-K10</f>
        <v>10621</v>
      </c>
      <c r="K10" s="5">
        <v>14724</v>
      </c>
      <c r="N10" s="8" t="s">
        <v>41</v>
      </c>
      <c r="O10" s="11">
        <v>4.5999999999999999E-3</v>
      </c>
      <c r="P10" s="11">
        <f>O10</f>
        <v>4.5999999999999999E-3</v>
      </c>
      <c r="Q10" s="11">
        <v>2.7000000000000001E-3</v>
      </c>
      <c r="R10" s="11">
        <v>2.7000000000000001E-3</v>
      </c>
      <c r="S10" s="11">
        <f>R10</f>
        <v>2.7000000000000001E-3</v>
      </c>
      <c r="T10" s="11">
        <f>S10</f>
        <v>2.7000000000000001E-3</v>
      </c>
      <c r="U10" s="11">
        <v>2.8999999999999998E-3</v>
      </c>
      <c r="V10" s="11">
        <v>2.8999999999999998E-3</v>
      </c>
      <c r="W10" s="11">
        <f>V10</f>
        <v>2.8999999999999998E-3</v>
      </c>
      <c r="X10" s="11">
        <v>2.5000000000000001E-3</v>
      </c>
      <c r="Y10" s="11">
        <v>2.7000000000000001E-3</v>
      </c>
      <c r="Z10" s="11">
        <f>Y10</f>
        <v>2.7000000000000001E-3</v>
      </c>
      <c r="AA10" s="11">
        <f>Z10</f>
        <v>2.7000000000000001E-3</v>
      </c>
      <c r="AB10" s="11">
        <v>2.5000000000000001E-3</v>
      </c>
      <c r="AC10" s="11">
        <v>2.5000000000000001E-3</v>
      </c>
      <c r="AD10" s="11">
        <f>AC10</f>
        <v>2.5000000000000001E-3</v>
      </c>
      <c r="AE10" s="11">
        <v>2.3E-3</v>
      </c>
      <c r="AF10" s="11">
        <v>2.3E-3</v>
      </c>
      <c r="AG10" s="11">
        <f>AF10</f>
        <v>2.3E-3</v>
      </c>
      <c r="AH10" s="11">
        <v>2E-3</v>
      </c>
      <c r="AI10" s="11">
        <v>2E-3</v>
      </c>
      <c r="AJ10" s="11">
        <f>AI10</f>
        <v>2E-3</v>
      </c>
      <c r="AK10" s="11">
        <v>1.8E-3</v>
      </c>
    </row>
    <row r="11" spans="1:38" x14ac:dyDescent="0.4">
      <c r="A11" s="6" t="s">
        <v>25</v>
      </c>
      <c r="B11" s="7">
        <v>-5532</v>
      </c>
      <c r="C11" s="7">
        <v>-10827</v>
      </c>
      <c r="D11" s="7">
        <f>C11-E11</f>
        <v>-5925</v>
      </c>
      <c r="E11" s="7">
        <v>-4902</v>
      </c>
      <c r="F11" s="7">
        <v>-9530</v>
      </c>
      <c r="G11" s="7">
        <f>F11-H11</f>
        <v>-2997</v>
      </c>
      <c r="H11" s="7">
        <v>-6533</v>
      </c>
      <c r="I11" s="7">
        <v>-6933</v>
      </c>
      <c r="J11" s="7">
        <f>I11-K11</f>
        <v>-1605</v>
      </c>
      <c r="K11" s="7">
        <v>-5328</v>
      </c>
      <c r="N11" s="8" t="s">
        <v>42</v>
      </c>
      <c r="O11" s="11">
        <v>9.9000000000000008E-3</v>
      </c>
      <c r="P11" s="11">
        <f>O11*2-Q11</f>
        <v>9.0000000000000011E-3</v>
      </c>
      <c r="Q11" s="11">
        <v>1.0800000000000001E-2</v>
      </c>
      <c r="R11" s="11">
        <v>1.06E-2</v>
      </c>
      <c r="S11" s="11"/>
      <c r="T11" s="11">
        <f>S11*2-U11</f>
        <v>-1.0999999999999999E-2</v>
      </c>
      <c r="U11" s="11">
        <v>1.0999999999999999E-2</v>
      </c>
      <c r="V11" s="11">
        <v>1.0999999999999999E-2</v>
      </c>
      <c r="W11" s="11">
        <f>V11*2-X11</f>
        <v>1.0899999999999998E-2</v>
      </c>
      <c r="X11" s="11">
        <v>1.11E-2</v>
      </c>
      <c r="Y11" s="11">
        <v>1.2699999999999999E-2</v>
      </c>
      <c r="Z11" s="11">
        <v>1.1599999999999999E-2</v>
      </c>
      <c r="AA11" s="11">
        <f>Z11*2-AB11</f>
        <v>1.1499999999999998E-2</v>
      </c>
      <c r="AB11" s="11">
        <v>1.17E-2</v>
      </c>
      <c r="AC11" s="11">
        <v>1.4999999999999999E-2</v>
      </c>
      <c r="AD11" s="11">
        <f>AC11*2-AE11</f>
        <v>1.3899999999999999E-2</v>
      </c>
      <c r="AE11" s="11">
        <v>1.61E-2</v>
      </c>
      <c r="AF11" s="11">
        <v>1.5900000000000001E-2</v>
      </c>
      <c r="AG11" s="11">
        <f>AF11*2-AH11</f>
        <v>1.4600000000000002E-2</v>
      </c>
      <c r="AH11" s="11">
        <v>1.72E-2</v>
      </c>
      <c r="AI11" s="11">
        <v>1.6899999999999998E-2</v>
      </c>
      <c r="AJ11" s="11">
        <f>AI11*2-AK11</f>
        <v>1.7099999999999997E-2</v>
      </c>
      <c r="AK11" s="11">
        <v>1.67E-2</v>
      </c>
    </row>
    <row r="12" spans="1:38" x14ac:dyDescent="0.4">
      <c r="A12" t="s">
        <v>1</v>
      </c>
      <c r="B12" s="1">
        <f>B10+B11</f>
        <v>9846</v>
      </c>
      <c r="C12" s="1">
        <f>C10+C11</f>
        <v>15704</v>
      </c>
      <c r="D12" s="1">
        <f>D10+D11</f>
        <v>6687</v>
      </c>
      <c r="E12" s="1">
        <f>E10+E11</f>
        <v>9017</v>
      </c>
      <c r="F12" s="1">
        <f>F10+F11</f>
        <v>18460</v>
      </c>
      <c r="G12" s="1">
        <f>G10+G11</f>
        <v>10544</v>
      </c>
      <c r="H12" s="1">
        <f>H10+H11</f>
        <v>7916</v>
      </c>
      <c r="I12" s="1">
        <f>I10+I11</f>
        <v>18412</v>
      </c>
      <c r="J12" s="1">
        <f>J10+J11</f>
        <v>9016</v>
      </c>
      <c r="K12" s="1">
        <f>K10+K11</f>
        <v>9396</v>
      </c>
      <c r="Q12" s="8"/>
      <c r="X12" s="8"/>
    </row>
    <row r="13" spans="1:38" ht="4.5" customHeight="1" x14ac:dyDescent="0.4">
      <c r="Q13" s="8"/>
      <c r="X13" s="8"/>
      <c r="AK13" s="5"/>
    </row>
    <row r="14" spans="1:38" x14ac:dyDescent="0.4">
      <c r="A14" t="s">
        <v>3</v>
      </c>
      <c r="B14" s="1">
        <v>8958</v>
      </c>
      <c r="C14" s="1">
        <v>5091</v>
      </c>
      <c r="D14" s="1">
        <f>C14-E14</f>
        <v>2737</v>
      </c>
      <c r="E14" s="1">
        <v>2354</v>
      </c>
      <c r="F14" s="1">
        <v>5174</v>
      </c>
      <c r="G14" s="1">
        <f>F14-H14</f>
        <v>2844</v>
      </c>
      <c r="H14" s="1">
        <v>2330</v>
      </c>
      <c r="I14" s="1">
        <v>4800</v>
      </c>
      <c r="J14" s="1">
        <f>I14-K14</f>
        <v>2971</v>
      </c>
      <c r="K14" s="1">
        <v>1829</v>
      </c>
      <c r="N14" s="31" t="s">
        <v>27</v>
      </c>
      <c r="O14" s="32">
        <v>1678660</v>
      </c>
      <c r="P14" s="32">
        <f>O14</f>
        <v>1678660</v>
      </c>
      <c r="Q14" s="32">
        <v>1671526</v>
      </c>
      <c r="R14" s="32">
        <v>1597194</v>
      </c>
      <c r="S14" s="32">
        <f t="shared" ref="S14:S17" si="3">R14</f>
        <v>1597194</v>
      </c>
      <c r="T14" s="32">
        <f t="shared" ref="T14:T17" si="4">S14</f>
        <v>1597194</v>
      </c>
      <c r="U14" s="32">
        <v>1603550</v>
      </c>
      <c r="V14" s="32">
        <v>1747852</v>
      </c>
      <c r="W14" s="32">
        <f>V14</f>
        <v>1747852</v>
      </c>
      <c r="X14" s="32">
        <v>1564805</v>
      </c>
      <c r="Y14" s="32">
        <v>1500416</v>
      </c>
      <c r="Z14" s="32">
        <f t="shared" ref="Z14:AA17" si="5">Y14</f>
        <v>1500416</v>
      </c>
      <c r="AA14" s="32">
        <f t="shared" si="5"/>
        <v>1500416</v>
      </c>
      <c r="AB14" s="32">
        <v>1687108</v>
      </c>
      <c r="AC14" s="32">
        <f>H35</f>
        <v>1510363</v>
      </c>
      <c r="AD14" s="32">
        <f>AC14</f>
        <v>1510363</v>
      </c>
      <c r="AE14" s="32">
        <v>1467458</v>
      </c>
      <c r="AF14" s="32">
        <f>I35</f>
        <v>1412961</v>
      </c>
      <c r="AG14" s="32">
        <f>AF14</f>
        <v>1412961</v>
      </c>
      <c r="AH14" s="32">
        <v>1388843</v>
      </c>
      <c r="AI14" s="32">
        <f>K35</f>
        <v>1370781</v>
      </c>
      <c r="AJ14" s="32">
        <f>AI14</f>
        <v>1370781</v>
      </c>
      <c r="AK14" s="32">
        <v>1324541</v>
      </c>
      <c r="AL14" s="24"/>
    </row>
    <row r="15" spans="1:38" x14ac:dyDescent="0.4">
      <c r="A15" t="s">
        <v>4</v>
      </c>
      <c r="B15" s="1">
        <v>-1471</v>
      </c>
      <c r="C15" s="1">
        <v>-1136</v>
      </c>
      <c r="D15" s="1">
        <f>C15-E15</f>
        <v>-1232</v>
      </c>
      <c r="E15" s="1">
        <v>96</v>
      </c>
      <c r="F15" s="1">
        <v>1959</v>
      </c>
      <c r="G15" s="1">
        <f>F15-H15</f>
        <v>1757</v>
      </c>
      <c r="H15" s="1">
        <v>202</v>
      </c>
      <c r="I15" s="1">
        <v>3243</v>
      </c>
      <c r="J15" s="1">
        <f>I15-K15</f>
        <v>1028</v>
      </c>
      <c r="K15" s="1">
        <v>2215</v>
      </c>
      <c r="N15" s="33" t="s">
        <v>18</v>
      </c>
      <c r="O15" s="32">
        <v>3621134</v>
      </c>
      <c r="P15" s="32">
        <f>O15</f>
        <v>3621134</v>
      </c>
      <c r="Q15" s="32">
        <v>3604914</v>
      </c>
      <c r="R15" s="32">
        <v>3639430</v>
      </c>
      <c r="S15" s="32">
        <f t="shared" si="3"/>
        <v>3639430</v>
      </c>
      <c r="T15" s="32">
        <f t="shared" si="4"/>
        <v>3639430</v>
      </c>
      <c r="U15" s="32">
        <v>3560155</v>
      </c>
      <c r="V15" s="32">
        <v>3834870</v>
      </c>
      <c r="W15" s="32">
        <f>V15</f>
        <v>3834870</v>
      </c>
      <c r="X15" s="32">
        <v>3349972</v>
      </c>
      <c r="Y15" s="32">
        <v>3320981</v>
      </c>
      <c r="Z15" s="32">
        <f t="shared" si="5"/>
        <v>3320981</v>
      </c>
      <c r="AA15" s="32">
        <f t="shared" si="5"/>
        <v>3320981</v>
      </c>
      <c r="AB15" s="32">
        <v>3727722</v>
      </c>
      <c r="AC15" s="32">
        <f>H36</f>
        <v>3226726</v>
      </c>
      <c r="AD15" s="32">
        <f>AC15</f>
        <v>3226726</v>
      </c>
      <c r="AE15" s="32">
        <v>3123703</v>
      </c>
      <c r="AF15" s="32">
        <f>I36</f>
        <v>3026056</v>
      </c>
      <c r="AG15" s="32">
        <f>AF15</f>
        <v>3026056</v>
      </c>
      <c r="AH15" s="32">
        <v>3009672</v>
      </c>
      <c r="AI15" s="32">
        <f>K36</f>
        <v>2988440</v>
      </c>
      <c r="AJ15" s="32">
        <f>AI15</f>
        <v>2988440</v>
      </c>
      <c r="AK15" s="32">
        <v>2914172</v>
      </c>
      <c r="AL15" s="24"/>
    </row>
    <row r="16" spans="1:38" x14ac:dyDescent="0.4">
      <c r="A16" t="s">
        <v>5</v>
      </c>
      <c r="B16" s="1">
        <v>-2048</v>
      </c>
      <c r="C16" s="1">
        <v>1120</v>
      </c>
      <c r="D16" s="1">
        <f>C16-E16</f>
        <v>669</v>
      </c>
      <c r="E16" s="1">
        <v>451</v>
      </c>
      <c r="F16" s="1">
        <v>4572</v>
      </c>
      <c r="G16" s="1">
        <f>F16-H16</f>
        <v>2001</v>
      </c>
      <c r="H16" s="1">
        <v>2571</v>
      </c>
      <c r="I16" s="1">
        <v>824</v>
      </c>
      <c r="J16" s="1">
        <f>I16-K16</f>
        <v>108</v>
      </c>
      <c r="K16" s="1">
        <v>716</v>
      </c>
      <c r="N16" s="31" t="s">
        <v>28</v>
      </c>
      <c r="O16" s="32">
        <v>2400609</v>
      </c>
      <c r="P16" s="32">
        <f>O16</f>
        <v>2400609</v>
      </c>
      <c r="Q16" s="32">
        <v>2398059</v>
      </c>
      <c r="R16" s="32">
        <v>2331155</v>
      </c>
      <c r="S16" s="32">
        <f t="shared" si="3"/>
        <v>2331155</v>
      </c>
      <c r="T16" s="32">
        <f t="shared" si="4"/>
        <v>2331155</v>
      </c>
      <c r="U16" s="32">
        <v>2305077</v>
      </c>
      <c r="V16" s="32">
        <v>2682440</v>
      </c>
      <c r="W16" s="32">
        <f>V16</f>
        <v>2682440</v>
      </c>
      <c r="X16" s="32">
        <v>2278178</v>
      </c>
      <c r="Y16" s="32">
        <v>2183709</v>
      </c>
      <c r="Z16" s="32">
        <f t="shared" si="5"/>
        <v>2183709</v>
      </c>
      <c r="AA16" s="32">
        <f t="shared" si="5"/>
        <v>2183709</v>
      </c>
      <c r="AB16" s="32">
        <v>2718459</v>
      </c>
      <c r="AC16" s="32">
        <f>H37</f>
        <v>2140436</v>
      </c>
      <c r="AD16" s="32">
        <f>AC16</f>
        <v>2140436</v>
      </c>
      <c r="AE16" s="32">
        <v>2053877</v>
      </c>
      <c r="AF16" s="32">
        <f>I37</f>
        <v>2009273</v>
      </c>
      <c r="AG16" s="32">
        <f>AF16</f>
        <v>2009273</v>
      </c>
      <c r="AH16" s="32">
        <v>1985669</v>
      </c>
      <c r="AI16" s="32">
        <f>K37</f>
        <v>2018223</v>
      </c>
      <c r="AJ16" s="32">
        <f>AI16</f>
        <v>2018223</v>
      </c>
      <c r="AK16" s="32">
        <v>1990274</v>
      </c>
      <c r="AL16" s="24"/>
    </row>
    <row r="17" spans="1:38" x14ac:dyDescent="0.4">
      <c r="A17" s="2" t="s">
        <v>6</v>
      </c>
      <c r="B17" s="3">
        <v>432</v>
      </c>
      <c r="C17" s="3">
        <v>983</v>
      </c>
      <c r="D17" s="3">
        <f>C17-E17</f>
        <v>480</v>
      </c>
      <c r="E17" s="3">
        <v>503</v>
      </c>
      <c r="F17" s="3">
        <v>896</v>
      </c>
      <c r="G17" s="3">
        <f>F17-H17</f>
        <v>432</v>
      </c>
      <c r="H17" s="3">
        <v>464</v>
      </c>
      <c r="I17" s="3">
        <v>1015</v>
      </c>
      <c r="J17" s="3">
        <f>I17-K17</f>
        <v>514</v>
      </c>
      <c r="K17" s="3">
        <v>501</v>
      </c>
      <c r="N17" s="33" t="s">
        <v>19</v>
      </c>
      <c r="O17" s="32">
        <v>3296619</v>
      </c>
      <c r="P17" s="32">
        <f>O17</f>
        <v>3296619</v>
      </c>
      <c r="Q17" s="32"/>
      <c r="R17" s="32">
        <v>3311969</v>
      </c>
      <c r="S17" s="32">
        <f t="shared" si="3"/>
        <v>3311969</v>
      </c>
      <c r="T17" s="32">
        <f t="shared" si="4"/>
        <v>3311969</v>
      </c>
      <c r="U17" s="32"/>
      <c r="V17" s="32">
        <v>3512577</v>
      </c>
      <c r="W17" s="32">
        <f>V17</f>
        <v>3512577</v>
      </c>
      <c r="X17" s="32"/>
      <c r="Y17" s="32">
        <v>3001326</v>
      </c>
      <c r="Z17" s="32">
        <f t="shared" si="5"/>
        <v>3001326</v>
      </c>
      <c r="AA17" s="32">
        <f t="shared" si="5"/>
        <v>3001326</v>
      </c>
      <c r="AB17" s="32"/>
      <c r="AC17" s="32">
        <f>H38</f>
        <v>2913722</v>
      </c>
      <c r="AD17" s="32">
        <f>AC17</f>
        <v>2913722</v>
      </c>
      <c r="AE17" s="32"/>
      <c r="AF17" s="32">
        <f>I38</f>
        <v>2718564</v>
      </c>
      <c r="AG17" s="32">
        <f>AF17</f>
        <v>2718564</v>
      </c>
      <c r="AH17" s="32"/>
      <c r="AI17" s="32">
        <f>K38</f>
        <v>2691573</v>
      </c>
      <c r="AJ17" s="32">
        <f>AI17</f>
        <v>2691573</v>
      </c>
      <c r="AK17" s="38"/>
      <c r="AL17" s="24"/>
    </row>
    <row r="18" spans="1:38" x14ac:dyDescent="0.4">
      <c r="A18" t="s">
        <v>7</v>
      </c>
      <c r="B18" s="1">
        <f>B4+B8+B12+B14+B15+B16+B17</f>
        <v>36242</v>
      </c>
      <c r="C18" s="1">
        <f>C4+C8+C12+C14+C15+C16+C17</f>
        <v>65575</v>
      </c>
      <c r="D18" s="1">
        <f>D4+D8+D12+D14+D15+D16+D17</f>
        <v>30555</v>
      </c>
      <c r="E18" s="1">
        <f>E4+E8+E12+E14+E15+E16+E17</f>
        <v>35020</v>
      </c>
      <c r="F18" s="1">
        <f>F4+F8+F12+F14+F15+F16+F17</f>
        <v>76641</v>
      </c>
      <c r="G18" s="1">
        <f>G4+G8+G12+G14+G15+G16+G17</f>
        <v>39087</v>
      </c>
      <c r="H18" s="1">
        <f>H4+H8+H12+H14+H15+H16+H17</f>
        <v>37554</v>
      </c>
      <c r="I18" s="1">
        <f>I4+I8+I12+I14+I15+I16+I17</f>
        <v>79736</v>
      </c>
      <c r="J18" s="1">
        <f>J4+J8+J12+J14+J15+J16+J17</f>
        <v>39130</v>
      </c>
      <c r="K18" s="1">
        <f>K4+K8+K12+K14+K15+K16+K17</f>
        <v>40606</v>
      </c>
      <c r="O18" s="23"/>
      <c r="P18" s="23"/>
      <c r="R18" s="23"/>
      <c r="S18" s="23"/>
      <c r="T18" s="23"/>
      <c r="U18" s="23"/>
      <c r="V18" s="23"/>
      <c r="W18" s="23"/>
      <c r="Y18" s="23"/>
      <c r="Z18" s="23"/>
      <c r="AA18" s="23"/>
      <c r="AB18" s="23"/>
      <c r="AC18" s="23"/>
      <c r="AD18" s="23">
        <f t="shared" ref="AD18:AK18" si="6">AC16/AD16-1</f>
        <v>0</v>
      </c>
      <c r="AE18" s="23">
        <f t="shared" si="6"/>
        <v>4.2144198508479391E-2</v>
      </c>
      <c r="AF18" s="23">
        <f t="shared" si="6"/>
        <v>2.2199073993429463E-2</v>
      </c>
      <c r="AG18" s="23">
        <f t="shared" si="6"/>
        <v>0</v>
      </c>
      <c r="AH18" s="23">
        <f t="shared" si="6"/>
        <v>1.18871775708842E-2</v>
      </c>
      <c r="AI18" s="23">
        <f t="shared" si="6"/>
        <v>-1.6130031220534136E-2</v>
      </c>
      <c r="AJ18" s="23">
        <f t="shared" si="6"/>
        <v>0</v>
      </c>
      <c r="AK18" s="23">
        <f t="shared" si="6"/>
        <v>1.4042790088198975E-2</v>
      </c>
    </row>
    <row r="19" spans="1:38" ht="5.25" customHeight="1" x14ac:dyDescent="0.4"/>
    <row r="20" spans="1:38" x14ac:dyDescent="0.4">
      <c r="A20" s="4" t="s">
        <v>26</v>
      </c>
      <c r="B20" s="5">
        <v>-14540</v>
      </c>
      <c r="C20" s="5">
        <v>-28642</v>
      </c>
      <c r="D20" s="5">
        <f>C20-E20</f>
        <v>-13098</v>
      </c>
      <c r="E20" s="5">
        <v>-15544</v>
      </c>
      <c r="F20" s="5">
        <v>-34113</v>
      </c>
      <c r="G20" s="5">
        <f>F20-H20</f>
        <v>-17390</v>
      </c>
      <c r="H20" s="5">
        <v>-16723</v>
      </c>
      <c r="I20" s="5">
        <v>-29927</v>
      </c>
      <c r="J20" s="5">
        <f>I20-K20</f>
        <v>-12222</v>
      </c>
      <c r="K20" s="5">
        <v>-17705</v>
      </c>
      <c r="P20" s="5"/>
      <c r="S20" s="5"/>
      <c r="T20" s="5"/>
      <c r="U20" s="5"/>
      <c r="W20" s="5"/>
      <c r="Z20" s="5"/>
      <c r="AA20" s="5"/>
      <c r="AB20" s="5"/>
      <c r="AD20" s="5">
        <f t="shared" ref="AD20:AK20" si="7">AC16-AD16</f>
        <v>0</v>
      </c>
      <c r="AE20" s="5">
        <f t="shared" si="7"/>
        <v>86559</v>
      </c>
      <c r="AF20" s="5">
        <f t="shared" si="7"/>
        <v>44604</v>
      </c>
      <c r="AG20" s="5">
        <f t="shared" si="7"/>
        <v>0</v>
      </c>
      <c r="AH20" s="5">
        <f t="shared" si="7"/>
        <v>23604</v>
      </c>
      <c r="AI20" s="5">
        <f t="shared" si="7"/>
        <v>-32554</v>
      </c>
      <c r="AJ20" s="5">
        <f t="shared" si="7"/>
        <v>0</v>
      </c>
      <c r="AK20" s="5">
        <f t="shared" si="7"/>
        <v>27949</v>
      </c>
    </row>
    <row r="21" spans="1:38" x14ac:dyDescent="0.4">
      <c r="A21" s="6" t="s">
        <v>25</v>
      </c>
      <c r="B21" s="7">
        <v>5530</v>
      </c>
      <c r="C21" s="7">
        <v>12049</v>
      </c>
      <c r="D21" s="7">
        <f>C21-E21</f>
        <v>6475</v>
      </c>
      <c r="E21" s="7">
        <v>5574</v>
      </c>
      <c r="F21" s="7">
        <v>11946</v>
      </c>
      <c r="G21" s="7">
        <f>F21-H21</f>
        <v>4034</v>
      </c>
      <c r="H21" s="7">
        <v>7912</v>
      </c>
      <c r="I21" s="7">
        <v>8635</v>
      </c>
      <c r="J21" s="7">
        <f>I21-K21</f>
        <v>2367</v>
      </c>
      <c r="K21" s="7">
        <v>6268</v>
      </c>
    </row>
    <row r="22" spans="1:38" x14ac:dyDescent="0.4">
      <c r="A22" t="s">
        <v>8</v>
      </c>
      <c r="B22" s="1">
        <f>B20+B21</f>
        <v>-9010</v>
      </c>
      <c r="C22" s="1">
        <f>C20+C21</f>
        <v>-16593</v>
      </c>
      <c r="D22" s="1">
        <f>D20+D21</f>
        <v>-6623</v>
      </c>
      <c r="E22" s="1">
        <f>E20+E21</f>
        <v>-9970</v>
      </c>
      <c r="F22" s="1">
        <f>F20+F21</f>
        <v>-22167</v>
      </c>
      <c r="G22" s="1">
        <f>G20+G21</f>
        <v>-13356</v>
      </c>
      <c r="H22" s="1">
        <f>H20+H21</f>
        <v>-8811</v>
      </c>
      <c r="I22" s="1">
        <f>I20+I21</f>
        <v>-21292</v>
      </c>
      <c r="J22" s="1">
        <f>J20+J21</f>
        <v>-9855</v>
      </c>
      <c r="K22" s="1">
        <f>K20+K21</f>
        <v>-11437</v>
      </c>
    </row>
    <row r="23" spans="1:38" x14ac:dyDescent="0.4">
      <c r="A23" s="2" t="s">
        <v>9</v>
      </c>
      <c r="B23" s="3">
        <v>-7826</v>
      </c>
      <c r="C23" s="3">
        <v>-16407</v>
      </c>
      <c r="D23" s="3">
        <f>C23-E23</f>
        <v>-8825</v>
      </c>
      <c r="E23" s="3">
        <v>-7582</v>
      </c>
      <c r="F23" s="3">
        <v>-16347</v>
      </c>
      <c r="G23" s="3">
        <f>F23-H23</f>
        <v>-8758</v>
      </c>
      <c r="H23" s="3">
        <v>-7589</v>
      </c>
      <c r="I23" s="3">
        <v>-16667</v>
      </c>
      <c r="J23" s="3">
        <f>I23-K23</f>
        <v>-9139</v>
      </c>
      <c r="K23" s="3">
        <v>-7528</v>
      </c>
    </row>
    <row r="24" spans="1:38" x14ac:dyDescent="0.4">
      <c r="A24" s="28" t="s">
        <v>10</v>
      </c>
      <c r="B24" s="27">
        <f>B18+B22+B23</f>
        <v>19406</v>
      </c>
      <c r="C24" s="27">
        <f>C18+C22+C23</f>
        <v>32575</v>
      </c>
      <c r="D24" s="27">
        <f>D18+D22+D23</f>
        <v>15107</v>
      </c>
      <c r="E24" s="27">
        <f>E18+E22+E23</f>
        <v>17468</v>
      </c>
      <c r="F24" s="27">
        <f>F18+F22+F23</f>
        <v>38127</v>
      </c>
      <c r="G24" s="27">
        <f>G18+G22+G23</f>
        <v>16973</v>
      </c>
      <c r="H24" s="27">
        <f>H18+H22+H23</f>
        <v>21154</v>
      </c>
      <c r="I24" s="1">
        <f>I18+I22+I23</f>
        <v>41777</v>
      </c>
      <c r="J24" s="1">
        <f>J18+J22+J23</f>
        <v>20136</v>
      </c>
      <c r="K24" s="1">
        <f>K18+K22+K23</f>
        <v>21641</v>
      </c>
    </row>
    <row r="25" spans="1:38" x14ac:dyDescent="0.4">
      <c r="A25" s="2" t="s">
        <v>11</v>
      </c>
      <c r="B25" s="3">
        <v>-1714</v>
      </c>
      <c r="C25" s="3">
        <v>-2145</v>
      </c>
      <c r="D25" s="3">
        <f>C25-E25</f>
        <v>-963</v>
      </c>
      <c r="E25" s="3">
        <v>-1182</v>
      </c>
      <c r="F25" s="3">
        <v>-2707</v>
      </c>
      <c r="G25" s="3">
        <f>F25-H25</f>
        <v>-1341</v>
      </c>
      <c r="H25" s="3">
        <v>-1366</v>
      </c>
      <c r="I25" s="3">
        <v>-2022</v>
      </c>
      <c r="J25" s="3">
        <f>I25-K25</f>
        <v>-1229</v>
      </c>
      <c r="K25" s="3">
        <v>-793</v>
      </c>
    </row>
    <row r="26" spans="1:38" x14ac:dyDescent="0.4">
      <c r="A26" t="s">
        <v>12</v>
      </c>
      <c r="B26" s="1">
        <f>B24+B25</f>
        <v>17692</v>
      </c>
      <c r="C26" s="1">
        <f>C24+C25</f>
        <v>30430</v>
      </c>
      <c r="D26" s="1">
        <f>D24+D25</f>
        <v>14144</v>
      </c>
      <c r="E26" s="1">
        <f>E24+E25</f>
        <v>16286</v>
      </c>
      <c r="F26" s="1">
        <f>F24+F25</f>
        <v>35420</v>
      </c>
      <c r="G26" s="1">
        <f>G24+G25</f>
        <v>15632</v>
      </c>
      <c r="H26" s="1">
        <f>H24+H25</f>
        <v>19788</v>
      </c>
      <c r="I26" s="1">
        <f>I24+I25</f>
        <v>39755</v>
      </c>
      <c r="J26" s="1">
        <f>J24+J25</f>
        <v>18907</v>
      </c>
      <c r="K26" s="1">
        <f>K24+K25</f>
        <v>20848</v>
      </c>
    </row>
    <row r="27" spans="1:38" x14ac:dyDescent="0.4">
      <c r="A27" s="2" t="s">
        <v>13</v>
      </c>
      <c r="B27" s="3">
        <f>-142-2-159</f>
        <v>-303</v>
      </c>
      <c r="C27" s="3">
        <f>-229-20-213</f>
        <v>-462</v>
      </c>
      <c r="D27" s="3">
        <f>C27-E27</f>
        <v>-329</v>
      </c>
      <c r="E27" s="3">
        <f>-22-22-89</f>
        <v>-133</v>
      </c>
      <c r="F27" s="3">
        <f>-1622-63-152</f>
        <v>-1837</v>
      </c>
      <c r="G27" s="3">
        <f>F27-H27</f>
        <v>-1273</v>
      </c>
      <c r="H27" s="3">
        <f>-507-3-54</f>
        <v>-564</v>
      </c>
      <c r="I27" s="3">
        <f>282-1+52</f>
        <v>333</v>
      </c>
      <c r="J27" s="3">
        <f>I27-K27</f>
        <v>-371</v>
      </c>
      <c r="K27" s="3">
        <f>657+1+46</f>
        <v>704</v>
      </c>
    </row>
    <row r="28" spans="1:38" x14ac:dyDescent="0.4">
      <c r="A28" t="s">
        <v>14</v>
      </c>
      <c r="B28" s="1">
        <f>B26+B27</f>
        <v>17389</v>
      </c>
      <c r="C28" s="1">
        <f>C26+C27</f>
        <v>29968</v>
      </c>
      <c r="D28" s="1">
        <f>D26+D27</f>
        <v>13815</v>
      </c>
      <c r="E28" s="1">
        <f>E26+E27</f>
        <v>16153</v>
      </c>
      <c r="F28" s="1">
        <f>F26+F27</f>
        <v>33583</v>
      </c>
      <c r="G28" s="1">
        <f>G26+G27</f>
        <v>14359</v>
      </c>
      <c r="H28" s="1">
        <f>H26+H27</f>
        <v>19224</v>
      </c>
      <c r="I28" s="1">
        <f>I26+I27</f>
        <v>40088</v>
      </c>
      <c r="J28" s="1">
        <f>J26+J27</f>
        <v>18536</v>
      </c>
      <c r="K28" s="1">
        <f>K26+K27</f>
        <v>21552</v>
      </c>
    </row>
    <row r="29" spans="1:38" x14ac:dyDescent="0.4">
      <c r="A29" t="s">
        <v>15</v>
      </c>
      <c r="B29" s="1">
        <v>-2972</v>
      </c>
      <c r="C29" s="1">
        <v>-4969</v>
      </c>
      <c r="D29" s="1">
        <f>C29-E29</f>
        <v>-2407</v>
      </c>
      <c r="E29" s="1">
        <v>-2562</v>
      </c>
      <c r="F29" s="1">
        <v>-5115</v>
      </c>
      <c r="G29" s="1">
        <f>F29-H29</f>
        <v>-2052</v>
      </c>
      <c r="H29" s="1">
        <v>-3063</v>
      </c>
      <c r="I29" s="1">
        <v>-6014</v>
      </c>
      <c r="J29" s="1">
        <f>I29-K29</f>
        <v>-2738</v>
      </c>
      <c r="K29" s="1">
        <v>-3276</v>
      </c>
    </row>
    <row r="30" spans="1:38" x14ac:dyDescent="0.4">
      <c r="A30" t="s">
        <v>17</v>
      </c>
      <c r="B30" s="1">
        <v>-252</v>
      </c>
      <c r="C30" s="1">
        <v>-651</v>
      </c>
      <c r="D30" s="1">
        <f>C30-E30</f>
        <v>-324</v>
      </c>
      <c r="E30" s="1">
        <v>-327</v>
      </c>
      <c r="F30" s="1">
        <v>-605</v>
      </c>
      <c r="G30" s="1">
        <f>F30-H30</f>
        <v>-342</v>
      </c>
      <c r="H30" s="1">
        <v>-263</v>
      </c>
      <c r="I30" s="1">
        <v>-500</v>
      </c>
      <c r="J30" s="1">
        <f>I30-K30</f>
        <v>-173</v>
      </c>
      <c r="K30" s="1">
        <v>-327</v>
      </c>
    </row>
    <row r="31" spans="1:38" x14ac:dyDescent="0.4">
      <c r="A31" s="2" t="s">
        <v>40</v>
      </c>
      <c r="B31" s="3">
        <v>-693</v>
      </c>
      <c r="C31" s="3">
        <v>-1378</v>
      </c>
      <c r="D31" s="3">
        <f>C31-E31</f>
        <v>-690</v>
      </c>
      <c r="E31" s="3">
        <v>-688</v>
      </c>
      <c r="F31" s="3">
        <v>-1376</v>
      </c>
      <c r="G31" s="3">
        <f>F31-H31</f>
        <v>-687</v>
      </c>
      <c r="H31" s="3">
        <v>-689</v>
      </c>
      <c r="I31" s="3">
        <v>-1390</v>
      </c>
      <c r="J31" s="3">
        <f>I31-K31</f>
        <v>-695</v>
      </c>
      <c r="K31" s="3">
        <v>-695</v>
      </c>
    </row>
    <row r="32" spans="1:38" x14ac:dyDescent="0.4">
      <c r="A32" t="s">
        <v>16</v>
      </c>
      <c r="B32" s="1">
        <f>B28+B29+B30+B31</f>
        <v>13472</v>
      </c>
      <c r="C32" s="1">
        <f>C28+C29+C30+C31</f>
        <v>22970</v>
      </c>
      <c r="D32" s="1">
        <f>D28+D29+D30+D31</f>
        <v>10394</v>
      </c>
      <c r="E32" s="1">
        <f>E28+E29+E30+E31</f>
        <v>12576</v>
      </c>
      <c r="F32" s="1">
        <f>F28+F29+F30+F31</f>
        <v>26487</v>
      </c>
      <c r="G32" s="1">
        <f>G28+G29+G30+G31</f>
        <v>11278</v>
      </c>
      <c r="H32" s="1">
        <f>H28+H29+H30+H31</f>
        <v>15209</v>
      </c>
      <c r="I32" s="1">
        <f>I28+I29+I30+I31</f>
        <v>32184</v>
      </c>
      <c r="J32" s="1">
        <f>J28+J29+J30+J31</f>
        <v>14930</v>
      </c>
      <c r="K32" s="1">
        <f>K28+K29+K30+K31</f>
        <v>17254</v>
      </c>
    </row>
    <row r="33" spans="1:11" x14ac:dyDescent="0.4">
      <c r="A33" t="s">
        <v>35</v>
      </c>
      <c r="B33" s="1">
        <v>4726</v>
      </c>
      <c r="C33" s="1">
        <v>11947</v>
      </c>
      <c r="D33" s="1">
        <f>C33-E33</f>
        <v>7221</v>
      </c>
      <c r="E33" s="1">
        <v>4726</v>
      </c>
      <c r="F33" s="1">
        <v>13131</v>
      </c>
      <c r="G33" s="1">
        <f>F33-H33</f>
        <v>8405</v>
      </c>
      <c r="H33" s="1">
        <v>4726</v>
      </c>
      <c r="I33" s="1">
        <v>16250</v>
      </c>
      <c r="J33" s="1">
        <f>I33-K33</f>
        <v>10488</v>
      </c>
      <c r="K33" s="1">
        <v>5762</v>
      </c>
    </row>
    <row r="35" spans="1:11" x14ac:dyDescent="0.4">
      <c r="A35" s="31" t="s">
        <v>27</v>
      </c>
      <c r="B35" s="32">
        <v>1678660</v>
      </c>
      <c r="C35" s="32">
        <v>1597194</v>
      </c>
      <c r="D35" s="32">
        <f>C35</f>
        <v>1597194</v>
      </c>
      <c r="E35" s="32">
        <v>1747852</v>
      </c>
      <c r="F35" s="32">
        <v>1500416</v>
      </c>
      <c r="G35" s="34">
        <f>F35</f>
        <v>1500416</v>
      </c>
      <c r="H35" s="32">
        <v>1510363</v>
      </c>
      <c r="I35" s="5">
        <v>1412961</v>
      </c>
      <c r="J35" s="5">
        <v>1412961</v>
      </c>
      <c r="K35" s="5">
        <v>1370781</v>
      </c>
    </row>
    <row r="36" spans="1:11" x14ac:dyDescent="0.4">
      <c r="A36" s="33" t="s">
        <v>18</v>
      </c>
      <c r="B36" s="34">
        <v>3621134</v>
      </c>
      <c r="C36" s="34">
        <v>3639430</v>
      </c>
      <c r="D36" s="34">
        <f>C36</f>
        <v>3639430</v>
      </c>
      <c r="E36" s="34">
        <v>3834870</v>
      </c>
      <c r="F36" s="34">
        <v>3320981</v>
      </c>
      <c r="G36" s="34">
        <f>F36</f>
        <v>3320981</v>
      </c>
      <c r="H36" s="34">
        <v>3226726</v>
      </c>
      <c r="I36" s="1">
        <v>3026056</v>
      </c>
      <c r="J36" s="1">
        <v>3026056</v>
      </c>
      <c r="K36" s="1">
        <v>2988440</v>
      </c>
    </row>
    <row r="37" spans="1:11" x14ac:dyDescent="0.4">
      <c r="A37" s="31" t="s">
        <v>28</v>
      </c>
      <c r="B37" s="32">
        <v>2400609</v>
      </c>
      <c r="C37" s="32">
        <v>2331155</v>
      </c>
      <c r="D37" s="32">
        <f>C37</f>
        <v>2331155</v>
      </c>
      <c r="E37" s="32">
        <v>2682440</v>
      </c>
      <c r="F37" s="32">
        <v>2183709</v>
      </c>
      <c r="G37" s="34">
        <f>F37</f>
        <v>2183709</v>
      </c>
      <c r="H37" s="32">
        <v>2140436</v>
      </c>
      <c r="I37" s="5">
        <v>2009273</v>
      </c>
      <c r="J37" s="5">
        <v>2009273</v>
      </c>
      <c r="K37" s="5">
        <v>2018223</v>
      </c>
    </row>
    <row r="38" spans="1:11" x14ac:dyDescent="0.4">
      <c r="A38" s="33" t="s">
        <v>19</v>
      </c>
      <c r="B38" s="34">
        <v>3296619</v>
      </c>
      <c r="C38" s="34">
        <v>3311969</v>
      </c>
      <c r="D38" s="34">
        <f>C38</f>
        <v>3311969</v>
      </c>
      <c r="E38" s="34">
        <v>3512577</v>
      </c>
      <c r="F38" s="34">
        <v>3001326</v>
      </c>
      <c r="G38" s="34">
        <f>F38</f>
        <v>3001326</v>
      </c>
      <c r="H38" s="34">
        <v>2913722</v>
      </c>
      <c r="I38" s="1">
        <v>2718564</v>
      </c>
      <c r="J38" s="1">
        <v>2718564</v>
      </c>
      <c r="K38" s="1">
        <v>2691573</v>
      </c>
    </row>
    <row r="40" spans="1:11" x14ac:dyDescent="0.4">
      <c r="A40" t="s">
        <v>29</v>
      </c>
      <c r="B40" s="1">
        <f>B36-B38</f>
        <v>324515</v>
      </c>
      <c r="C40" s="1">
        <f t="shared" ref="C40:D40" si="8">C36-C38</f>
        <v>327461</v>
      </c>
      <c r="D40" s="1">
        <f t="shared" si="8"/>
        <v>327461</v>
      </c>
      <c r="E40" s="1">
        <f>E36-E38</f>
        <v>322293</v>
      </c>
      <c r="F40" s="1">
        <f t="shared" ref="F40:G40" si="9">F36-F38</f>
        <v>319655</v>
      </c>
      <c r="G40" s="1">
        <f t="shared" si="9"/>
        <v>319655</v>
      </c>
      <c r="H40" s="1">
        <f>H36-H38</f>
        <v>313004</v>
      </c>
      <c r="I40" s="1">
        <f t="shared" ref="I40:K40" si="10">I36-I38</f>
        <v>307492</v>
      </c>
      <c r="J40" s="1">
        <f t="shared" si="10"/>
        <v>307492</v>
      </c>
      <c r="K40" s="1">
        <f t="shared" si="10"/>
        <v>296867</v>
      </c>
    </row>
    <row r="41" spans="1:11" x14ac:dyDescent="0.4">
      <c r="A41" s="4" t="s">
        <v>30</v>
      </c>
      <c r="B41" s="5">
        <v>295741</v>
      </c>
      <c r="C41" s="5">
        <v>297999</v>
      </c>
      <c r="D41" s="5">
        <f>C41</f>
        <v>297999</v>
      </c>
      <c r="E41" s="5">
        <v>292967</v>
      </c>
      <c r="F41" s="5">
        <v>290302</v>
      </c>
      <c r="G41" s="5">
        <v>290302</v>
      </c>
      <c r="H41" s="5">
        <v>284085</v>
      </c>
      <c r="I41" s="5">
        <v>278783</v>
      </c>
      <c r="J41" s="5">
        <v>278783</v>
      </c>
      <c r="K41" s="5">
        <v>268334</v>
      </c>
    </row>
    <row r="42" spans="1:11" x14ac:dyDescent="0.4">
      <c r="A42" s="8" t="s">
        <v>40</v>
      </c>
      <c r="B42" s="5">
        <v>23476</v>
      </c>
      <c r="C42" s="5">
        <v>23476</v>
      </c>
      <c r="D42" s="5">
        <f t="shared" ref="D42:D43" si="11">C42</f>
        <v>23476</v>
      </c>
      <c r="E42" s="5">
        <v>23476</v>
      </c>
      <c r="F42" s="5">
        <v>23476</v>
      </c>
      <c r="G42" s="5">
        <v>23476</v>
      </c>
      <c r="H42" s="5">
        <v>23476</v>
      </c>
      <c r="I42" s="5">
        <v>23476</v>
      </c>
      <c r="J42" s="5">
        <v>23476</v>
      </c>
      <c r="K42" s="5">
        <v>23476</v>
      </c>
    </row>
    <row r="43" spans="1:11" x14ac:dyDescent="0.4">
      <c r="A43" s="8" t="s">
        <v>17</v>
      </c>
      <c r="B43" s="5">
        <v>5298</v>
      </c>
      <c r="C43" s="5">
        <v>5986</v>
      </c>
      <c r="D43" s="5">
        <f t="shared" si="11"/>
        <v>5986</v>
      </c>
      <c r="E43" s="5">
        <v>5850</v>
      </c>
      <c r="F43" s="5">
        <v>5877</v>
      </c>
      <c r="G43" s="5">
        <v>5877</v>
      </c>
      <c r="H43" s="5">
        <v>5443</v>
      </c>
      <c r="I43" s="5">
        <v>5233</v>
      </c>
      <c r="J43" s="5">
        <v>5233</v>
      </c>
      <c r="K43" s="5">
        <v>5057</v>
      </c>
    </row>
    <row r="44" spans="1:11" x14ac:dyDescent="0.4">
      <c r="A44" s="8"/>
      <c r="B44" s="5"/>
      <c r="C44" s="5">
        <f t="shared" ref="C44:D44" si="12">C36-C38-C41-C42-C43</f>
        <v>0</v>
      </c>
      <c r="D44" s="5">
        <f t="shared" si="12"/>
        <v>0</v>
      </c>
      <c r="E44" s="5">
        <f>E36-E38-E41-E42-E43</f>
        <v>0</v>
      </c>
      <c r="F44" s="5">
        <f>F36-F38-F41-F42-F43</f>
        <v>0</v>
      </c>
      <c r="G44" s="5">
        <f>G36-G38-G41-G42-G43</f>
        <v>0</v>
      </c>
      <c r="H44" s="5">
        <f>H36-H38-H41-H42-H43</f>
        <v>0</v>
      </c>
      <c r="I44" s="5"/>
      <c r="J44" s="5"/>
      <c r="K44" s="5"/>
    </row>
    <row r="45" spans="1:11" x14ac:dyDescent="0.4">
      <c r="A45" s="8" t="s">
        <v>41</v>
      </c>
      <c r="B45" s="11">
        <v>4.5999999999999999E-3</v>
      </c>
      <c r="C45" s="11">
        <v>2.7000000000000001E-3</v>
      </c>
      <c r="D45" s="5">
        <f>C45</f>
        <v>2.7000000000000001E-3</v>
      </c>
      <c r="E45" s="11">
        <v>2.8999999999999998E-3</v>
      </c>
      <c r="F45" s="11">
        <v>2.7000000000000001E-3</v>
      </c>
      <c r="G45" s="11">
        <v>2.7000000000000001E-3</v>
      </c>
      <c r="H45" s="11">
        <v>2.5000000000000001E-3</v>
      </c>
      <c r="I45" s="11">
        <v>2.3E-3</v>
      </c>
      <c r="J45" s="11">
        <v>2.3E-3</v>
      </c>
      <c r="K45" s="11">
        <v>2E-3</v>
      </c>
    </row>
    <row r="46" spans="1:11" x14ac:dyDescent="0.4">
      <c r="A46" s="8" t="s">
        <v>42</v>
      </c>
      <c r="B46" s="11">
        <v>9.9000000000000008E-3</v>
      </c>
      <c r="C46" s="11">
        <v>1.09E-2</v>
      </c>
      <c r="D46" s="11"/>
      <c r="E46" s="11">
        <v>1.0999999999999999E-2</v>
      </c>
      <c r="F46" s="11">
        <v>1.3299999999999999E-2</v>
      </c>
      <c r="G46" s="11">
        <v>1.1599999999999999E-2</v>
      </c>
      <c r="H46" s="11">
        <v>1.4999999999999999E-2</v>
      </c>
      <c r="I46" s="11">
        <v>1.6899999999999998E-2</v>
      </c>
      <c r="J46" s="11">
        <v>1.6899999999999998E-2</v>
      </c>
      <c r="K46" s="11">
        <v>1.6899999999999998E-2</v>
      </c>
    </row>
    <row r="47" spans="1:11" x14ac:dyDescent="0.4">
      <c r="A47" s="8"/>
      <c r="B47" s="11"/>
      <c r="C47" s="11"/>
      <c r="D47" s="11"/>
      <c r="E47" s="11"/>
      <c r="F47" s="11"/>
      <c r="G47" s="11"/>
      <c r="H47" s="11"/>
      <c r="I47" s="11"/>
      <c r="J47" s="11"/>
      <c r="K47" s="11"/>
    </row>
    <row r="48" spans="1:11" x14ac:dyDescent="0.4">
      <c r="A48" s="8" t="s">
        <v>36</v>
      </c>
      <c r="B48" s="1">
        <v>10572.78</v>
      </c>
      <c r="C48" s="1">
        <v>10572.78</v>
      </c>
      <c r="D48" s="1">
        <v>10572.780266</v>
      </c>
      <c r="E48" s="1">
        <v>10572.780266</v>
      </c>
      <c r="F48" s="1">
        <v>10572.78</v>
      </c>
      <c r="G48" s="1">
        <v>10572.780266</v>
      </c>
      <c r="H48" s="1">
        <v>10572.780266</v>
      </c>
      <c r="I48" s="1">
        <v>10572.780266</v>
      </c>
      <c r="J48" s="1">
        <v>10572.780266</v>
      </c>
      <c r="K48" s="1">
        <v>10572.780266</v>
      </c>
    </row>
    <row r="49" spans="1:11" x14ac:dyDescent="0.4">
      <c r="A49" s="8" t="s">
        <v>37</v>
      </c>
      <c r="B49" s="10">
        <f>B32/B48</f>
        <v>1.2742154854257819</v>
      </c>
      <c r="C49" s="10">
        <f>C32/C48</f>
        <v>2.1725601024517673</v>
      </c>
      <c r="D49" s="10">
        <f>D32/D48</f>
        <v>0.98309051531365665</v>
      </c>
      <c r="E49" s="10">
        <f>E32/E48</f>
        <v>1.1894695324787903</v>
      </c>
      <c r="F49" s="10">
        <f>F32/F48</f>
        <v>2.505206766810621</v>
      </c>
      <c r="G49" s="10">
        <f>G32/G48</f>
        <v>1.0667014461908235</v>
      </c>
      <c r="H49" s="10">
        <f>H32/H48</f>
        <v>1.4385052575914379</v>
      </c>
      <c r="I49" s="10">
        <f>I32/I48</f>
        <v>3.0440432119352248</v>
      </c>
      <c r="J49" s="10">
        <f>J32/J48</f>
        <v>1.4121167398145944</v>
      </c>
      <c r="K49" s="10">
        <f>K32/K48</f>
        <v>1.6319264721206304</v>
      </c>
    </row>
    <row r="50" spans="1:11" x14ac:dyDescent="0.4">
      <c r="A50" s="8" t="s">
        <v>38</v>
      </c>
      <c r="B50" s="10">
        <f>B33/B48</f>
        <v>0.44699691093543986</v>
      </c>
      <c r="C50" s="10">
        <f t="shared" ref="C50:D50" si="13">C33/C48</f>
        <v>1.1299771677836861</v>
      </c>
      <c r="D50" s="10">
        <f t="shared" si="13"/>
        <v>0.68298023966518329</v>
      </c>
      <c r="E50" s="10">
        <f>E33/E48</f>
        <v>0.4469968996894691</v>
      </c>
      <c r="F50" s="10">
        <f t="shared" ref="F50:G50" si="14">F33/F48</f>
        <v>1.2419628517759755</v>
      </c>
      <c r="G50" s="10">
        <f t="shared" si="14"/>
        <v>0.79496592084003126</v>
      </c>
      <c r="H50" s="10">
        <f>H33/H48</f>
        <v>0.4469968996894691</v>
      </c>
      <c r="I50" s="10">
        <f t="shared" ref="I50:K50" si="15">I33/I48</f>
        <v>1.536965641124391</v>
      </c>
      <c r="J50" s="10">
        <f t="shared" si="15"/>
        <v>0.99198127040693007</v>
      </c>
      <c r="K50" s="10">
        <f t="shared" si="15"/>
        <v>0.54498437071746098</v>
      </c>
    </row>
    <row r="51" spans="1:11" x14ac:dyDescent="0.4">
      <c r="A51" s="8" t="s">
        <v>39</v>
      </c>
      <c r="B51" s="9">
        <f>B41/B48</f>
        <v>27.971924129699094</v>
      </c>
      <c r="C51" s="9">
        <f>C41/C48</f>
        <v>28.185491422312769</v>
      </c>
      <c r="D51" s="9">
        <f>D41/D48</f>
        <v>28.185490713195534</v>
      </c>
      <c r="E51" s="9">
        <f>E41/E48</f>
        <v>27.709551568202428</v>
      </c>
      <c r="F51" s="9">
        <f>F41/F48</f>
        <v>27.457489893859513</v>
      </c>
      <c r="G51" s="9">
        <f>G41/G48</f>
        <v>27.457489203058032</v>
      </c>
      <c r="H51" s="9">
        <f>H41/H48</f>
        <v>26.869469794389087</v>
      </c>
      <c r="I51" s="9">
        <f>I41/I48</f>
        <v>26.367993374128069</v>
      </c>
      <c r="J51" s="9">
        <f>J41/J48</f>
        <v>26.367993374128069</v>
      </c>
      <c r="K51" s="9">
        <f>K41/K48</f>
        <v>25.379700821259839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main</vt:lpstr>
      <vt:lpstr>QOQ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2020-08-30T15:08:14Z</dcterms:created>
  <dcterms:modified xsi:type="dcterms:W3CDTF">2022-08-31T03:52:43Z</dcterms:modified>
</cp:coreProperties>
</file>