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E3FAA821-AED6-42A3-B8C8-3A6E3669FE63}" xr6:coauthVersionLast="47" xr6:coauthVersionMax="47" xr10:uidLastSave="{00000000-0000-0000-0000-000000000000}"/>
  <bookViews>
    <workbookView xWindow="-120" yWindow="-120" windowWidth="20730" windowHeight="11310" activeTab="3" xr2:uid="{3A1C9353-F798-4341-AF8B-847E6547DD33}"/>
  </bookViews>
  <sheets>
    <sheet name="PL" sheetId="1" r:id="rId1"/>
    <sheet name="十年" sheetId="5" r:id="rId2"/>
    <sheet name="42味" sheetId="7" r:id="rId3"/>
    <sheet name="估數" sheetId="6" r:id="rId4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PL!$J$3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7" l="1"/>
  <c r="L6" i="7"/>
  <c r="L7" i="7"/>
  <c r="L8" i="7"/>
  <c r="L9" i="7"/>
  <c r="L10" i="7"/>
  <c r="L12" i="7" s="1"/>
  <c r="L11" i="7"/>
  <c r="L5" i="7"/>
  <c r="G12" i="7"/>
  <c r="H12" i="7"/>
  <c r="I12" i="7"/>
  <c r="J12" i="7"/>
  <c r="K12" i="7"/>
  <c r="F12" i="7"/>
  <c r="G9" i="6"/>
  <c r="G8" i="6"/>
  <c r="G15" i="6"/>
  <c r="G14" i="6"/>
  <c r="G12" i="6"/>
  <c r="G11" i="6"/>
  <c r="D37" i="5"/>
  <c r="E37" i="5"/>
  <c r="F37" i="5"/>
  <c r="G37" i="5"/>
  <c r="H37" i="5"/>
  <c r="I37" i="5"/>
  <c r="J37" i="5"/>
  <c r="K37" i="5"/>
  <c r="L37" i="5"/>
  <c r="M37" i="5"/>
  <c r="F38" i="5"/>
  <c r="G38" i="5"/>
  <c r="I38" i="5"/>
  <c r="D113" i="1"/>
  <c r="E113" i="1"/>
  <c r="F113" i="1"/>
  <c r="G113" i="1"/>
  <c r="H113" i="1"/>
  <c r="I113" i="1"/>
  <c r="J113" i="1"/>
  <c r="K113" i="1"/>
  <c r="L113" i="1"/>
  <c r="D114" i="1"/>
  <c r="E114" i="1"/>
  <c r="F114" i="1"/>
  <c r="G114" i="1"/>
  <c r="H114" i="1"/>
  <c r="I114" i="1"/>
  <c r="J114" i="1"/>
  <c r="K114" i="1"/>
  <c r="L114" i="1"/>
  <c r="D115" i="1"/>
  <c r="E115" i="1"/>
  <c r="F115" i="1"/>
  <c r="G115" i="1"/>
  <c r="H115" i="1"/>
  <c r="I115" i="1"/>
  <c r="J115" i="1"/>
  <c r="K115" i="1"/>
  <c r="L115" i="1"/>
  <c r="D116" i="1"/>
  <c r="E116" i="1"/>
  <c r="F116" i="1"/>
  <c r="G116" i="1"/>
  <c r="H116" i="1"/>
  <c r="I116" i="1"/>
  <c r="J116" i="1"/>
  <c r="K116" i="1"/>
  <c r="L116" i="1"/>
  <c r="C116" i="1"/>
  <c r="C115" i="1"/>
  <c r="C114" i="1"/>
  <c r="C113" i="1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I39" i="5"/>
  <c r="K96" i="1"/>
  <c r="I85" i="1"/>
  <c r="I86" i="1" s="1"/>
  <c r="X9" i="5"/>
  <c r="X11" i="5" s="1"/>
  <c r="X18" i="5" s="1"/>
  <c r="X39" i="5" s="1"/>
  <c r="X28" i="5"/>
  <c r="X29" i="5"/>
  <c r="X31" i="5" s="1"/>
  <c r="X33" i="5" s="1"/>
  <c r="X36" i="5"/>
  <c r="U9" i="5"/>
  <c r="U11" i="5" s="1"/>
  <c r="U18" i="5" s="1"/>
  <c r="U39" i="5" s="1"/>
  <c r="V9" i="5"/>
  <c r="V11" i="5" s="1"/>
  <c r="V18" i="5" s="1"/>
  <c r="V39" i="5" s="1"/>
  <c r="W9" i="5"/>
  <c r="W11" i="5" s="1"/>
  <c r="W18" i="5" s="1"/>
  <c r="W39" i="5" s="1"/>
  <c r="U28" i="5"/>
  <c r="V28" i="5"/>
  <c r="W28" i="5"/>
  <c r="U29" i="5"/>
  <c r="U31" i="5" s="1"/>
  <c r="U33" i="5" s="1"/>
  <c r="V29" i="5"/>
  <c r="V31" i="5" s="1"/>
  <c r="V33" i="5" s="1"/>
  <c r="W29" i="5"/>
  <c r="W31" i="5" s="1"/>
  <c r="W33" i="5" s="1"/>
  <c r="U36" i="5"/>
  <c r="V36" i="5"/>
  <c r="W36" i="5"/>
  <c r="N9" i="5"/>
  <c r="N11" i="5" s="1"/>
  <c r="N18" i="5" s="1"/>
  <c r="N39" i="5" s="1"/>
  <c r="O9" i="5"/>
  <c r="O11" i="5" s="1"/>
  <c r="O18" i="5" s="1"/>
  <c r="O39" i="5" s="1"/>
  <c r="P9" i="5"/>
  <c r="P37" i="5" s="1"/>
  <c r="Q9" i="5"/>
  <c r="Q37" i="5" s="1"/>
  <c r="R9" i="5"/>
  <c r="R37" i="5" s="1"/>
  <c r="S9" i="5"/>
  <c r="S11" i="5" s="1"/>
  <c r="S18" i="5" s="1"/>
  <c r="S39" i="5" s="1"/>
  <c r="T9" i="5"/>
  <c r="T11" i="5" s="1"/>
  <c r="T18" i="5" s="1"/>
  <c r="T39" i="5" s="1"/>
  <c r="N28" i="5"/>
  <c r="O28" i="5"/>
  <c r="P28" i="5"/>
  <c r="Q28" i="5"/>
  <c r="R28" i="5"/>
  <c r="S28" i="5"/>
  <c r="T28" i="5"/>
  <c r="N29" i="5"/>
  <c r="N31" i="5" s="1"/>
  <c r="N33" i="5" s="1"/>
  <c r="O29" i="5"/>
  <c r="O31" i="5" s="1"/>
  <c r="O33" i="5" s="1"/>
  <c r="P29" i="5"/>
  <c r="P31" i="5" s="1"/>
  <c r="P33" i="5" s="1"/>
  <c r="Q29" i="5"/>
  <c r="Q31" i="5" s="1"/>
  <c r="Q33" i="5" s="1"/>
  <c r="R29" i="5"/>
  <c r="R31" i="5" s="1"/>
  <c r="R33" i="5" s="1"/>
  <c r="S29" i="5"/>
  <c r="S31" i="5" s="1"/>
  <c r="S33" i="5" s="1"/>
  <c r="T29" i="5"/>
  <c r="T31" i="5" s="1"/>
  <c r="T33" i="5" s="1"/>
  <c r="N36" i="5"/>
  <c r="O36" i="5"/>
  <c r="P36" i="5"/>
  <c r="Q36" i="5"/>
  <c r="R36" i="5"/>
  <c r="S36" i="5"/>
  <c r="T36" i="5"/>
  <c r="N37" i="5"/>
  <c r="D9" i="5"/>
  <c r="D11" i="5" s="1"/>
  <c r="D18" i="5" s="1"/>
  <c r="E9" i="5"/>
  <c r="E11" i="5" s="1"/>
  <c r="E18" i="5" s="1"/>
  <c r="F9" i="5"/>
  <c r="F11" i="5" s="1"/>
  <c r="F18" i="5" s="1"/>
  <c r="F39" i="5" s="1"/>
  <c r="G9" i="5"/>
  <c r="G11" i="5" s="1"/>
  <c r="G18" i="5" s="1"/>
  <c r="G39" i="5" s="1"/>
  <c r="H9" i="5"/>
  <c r="I9" i="5"/>
  <c r="J9" i="5"/>
  <c r="K9" i="5"/>
  <c r="L9" i="5"/>
  <c r="L11" i="5" s="1"/>
  <c r="L18" i="5" s="1"/>
  <c r="M9" i="5"/>
  <c r="M11" i="5" s="1"/>
  <c r="M18" i="5" s="1"/>
  <c r="H11" i="5"/>
  <c r="I11" i="5"/>
  <c r="J11" i="5"/>
  <c r="H18" i="5"/>
  <c r="H21" i="5" s="1"/>
  <c r="H40" i="5" s="1"/>
  <c r="I18" i="5"/>
  <c r="J18" i="5"/>
  <c r="J21" i="5" s="1"/>
  <c r="I21" i="5"/>
  <c r="D28" i="5"/>
  <c r="E28" i="5"/>
  <c r="F28" i="5"/>
  <c r="G28" i="5"/>
  <c r="H28" i="5"/>
  <c r="I28" i="5"/>
  <c r="J28" i="5"/>
  <c r="K28" i="5"/>
  <c r="L28" i="5"/>
  <c r="M28" i="5"/>
  <c r="D29" i="5"/>
  <c r="D31" i="5" s="1"/>
  <c r="D33" i="5" s="1"/>
  <c r="E29" i="5"/>
  <c r="E31" i="5" s="1"/>
  <c r="E33" i="5" s="1"/>
  <c r="F29" i="5"/>
  <c r="F31" i="5" s="1"/>
  <c r="F33" i="5" s="1"/>
  <c r="G29" i="5"/>
  <c r="H29" i="5"/>
  <c r="I29" i="5"/>
  <c r="J29" i="5"/>
  <c r="K29" i="5"/>
  <c r="L29" i="5"/>
  <c r="L31" i="5" s="1"/>
  <c r="L33" i="5" s="1"/>
  <c r="M29" i="5"/>
  <c r="M31" i="5" s="1"/>
  <c r="M33" i="5" s="1"/>
  <c r="G31" i="5"/>
  <c r="H31" i="5"/>
  <c r="I31" i="5"/>
  <c r="I33" i="5" s="1"/>
  <c r="J31" i="5"/>
  <c r="J33" i="5" s="1"/>
  <c r="K31" i="5"/>
  <c r="K33" i="5" s="1"/>
  <c r="G33" i="5"/>
  <c r="H33" i="5"/>
  <c r="D36" i="5"/>
  <c r="E36" i="5"/>
  <c r="F36" i="5"/>
  <c r="G36" i="5"/>
  <c r="H36" i="5"/>
  <c r="I36" i="5"/>
  <c r="J36" i="5"/>
  <c r="K36" i="5"/>
  <c r="L36" i="5"/>
  <c r="M36" i="5"/>
  <c r="D41" i="5"/>
  <c r="E41" i="5"/>
  <c r="F41" i="5"/>
  <c r="G41" i="5"/>
  <c r="H41" i="5"/>
  <c r="J86" i="1"/>
  <c r="K86" i="1"/>
  <c r="L86" i="1"/>
  <c r="M86" i="1"/>
  <c r="M78" i="1"/>
  <c r="I61" i="1"/>
  <c r="J61" i="1"/>
  <c r="K61" i="1"/>
  <c r="L61" i="1"/>
  <c r="I52" i="1"/>
  <c r="J52" i="1"/>
  <c r="K52" i="1"/>
  <c r="L52" i="1"/>
  <c r="M39" i="5" l="1"/>
  <c r="M38" i="5"/>
  <c r="E39" i="5"/>
  <c r="E38" i="5"/>
  <c r="D39" i="5"/>
  <c r="D38" i="5"/>
  <c r="L39" i="5"/>
  <c r="L38" i="5"/>
  <c r="X37" i="5"/>
  <c r="H38" i="5"/>
  <c r="J38" i="5"/>
  <c r="H17" i="7"/>
  <c r="J18" i="7"/>
  <c r="F20" i="7"/>
  <c r="H21" i="7"/>
  <c r="J22" i="7"/>
  <c r="I17" i="7"/>
  <c r="K18" i="7"/>
  <c r="G20" i="7"/>
  <c r="I21" i="7"/>
  <c r="K22" i="7"/>
  <c r="J17" i="7"/>
  <c r="F19" i="7"/>
  <c r="H20" i="7"/>
  <c r="J21" i="7"/>
  <c r="G16" i="7"/>
  <c r="K17" i="7"/>
  <c r="G19" i="7"/>
  <c r="I20" i="7"/>
  <c r="K21" i="7"/>
  <c r="H16" i="7"/>
  <c r="F18" i="7"/>
  <c r="H19" i="7"/>
  <c r="J20" i="7"/>
  <c r="F22" i="7"/>
  <c r="L22" i="7" s="1"/>
  <c r="I16" i="7"/>
  <c r="G18" i="7"/>
  <c r="I19" i="7"/>
  <c r="K20" i="7"/>
  <c r="G22" i="7"/>
  <c r="J16" i="7"/>
  <c r="F17" i="7"/>
  <c r="H18" i="7"/>
  <c r="J19" i="7"/>
  <c r="F21" i="7"/>
  <c r="H22" i="7"/>
  <c r="K16" i="7"/>
  <c r="G17" i="7"/>
  <c r="I18" i="7"/>
  <c r="K19" i="7"/>
  <c r="G21" i="7"/>
  <c r="I22" i="7"/>
  <c r="F16" i="7"/>
  <c r="C7" i="6"/>
  <c r="A7" i="6" s="1"/>
  <c r="C8" i="6"/>
  <c r="A8" i="6" s="1"/>
  <c r="C6" i="6"/>
  <c r="A6" i="6" s="1"/>
  <c r="O37" i="5"/>
  <c r="I40" i="5"/>
  <c r="J39" i="5"/>
  <c r="H39" i="5"/>
  <c r="K11" i="5"/>
  <c r="K18" i="5" s="1"/>
  <c r="K38" i="5" s="1"/>
  <c r="L70" i="1"/>
  <c r="L78" i="1" s="1"/>
  <c r="K70" i="1"/>
  <c r="K78" i="1" s="1"/>
  <c r="O21" i="5"/>
  <c r="O40" i="5" s="1"/>
  <c r="O38" i="5"/>
  <c r="N21" i="5"/>
  <c r="N40" i="5" s="1"/>
  <c r="N38" i="5"/>
  <c r="R11" i="5"/>
  <c r="R18" i="5" s="1"/>
  <c r="R39" i="5" s="1"/>
  <c r="P11" i="5"/>
  <c r="P18" i="5" s="1"/>
  <c r="P39" i="5" s="1"/>
  <c r="Q11" i="5"/>
  <c r="Q18" i="5" s="1"/>
  <c r="Q39" i="5" s="1"/>
  <c r="X38" i="5"/>
  <c r="X21" i="5"/>
  <c r="X40" i="5" s="1"/>
  <c r="W38" i="5"/>
  <c r="W21" i="5"/>
  <c r="W40" i="5" s="1"/>
  <c r="V21" i="5"/>
  <c r="V40" i="5" s="1"/>
  <c r="V38" i="5"/>
  <c r="U21" i="5"/>
  <c r="U40" i="5" s="1"/>
  <c r="U38" i="5"/>
  <c r="W37" i="5"/>
  <c r="V37" i="5"/>
  <c r="U37" i="5"/>
  <c r="T21" i="5"/>
  <c r="T40" i="5" s="1"/>
  <c r="T38" i="5"/>
  <c r="S21" i="5"/>
  <c r="S40" i="5" s="1"/>
  <c r="S38" i="5"/>
  <c r="T37" i="5"/>
  <c r="S37" i="5"/>
  <c r="I70" i="1"/>
  <c r="I78" i="1" s="1"/>
  <c r="I87" i="1" s="1"/>
  <c r="I95" i="1" s="1"/>
  <c r="I99" i="1" s="1"/>
  <c r="I102" i="1" s="1"/>
  <c r="J70" i="1"/>
  <c r="J78" i="1" s="1"/>
  <c r="J87" i="1" s="1"/>
  <c r="J95" i="1" s="1"/>
  <c r="J99" i="1" s="1"/>
  <c r="J102" i="1" s="1"/>
  <c r="M87" i="1"/>
  <c r="M95" i="1" s="1"/>
  <c r="M99" i="1" s="1"/>
  <c r="M102" i="1" s="1"/>
  <c r="E21" i="5"/>
  <c r="E40" i="5" s="1"/>
  <c r="D21" i="5"/>
  <c r="D40" i="5" s="1"/>
  <c r="J40" i="5"/>
  <c r="G21" i="5"/>
  <c r="G40" i="5" s="1"/>
  <c r="F21" i="5"/>
  <c r="F40" i="5" s="1"/>
  <c r="M21" i="5"/>
  <c r="M40" i="5" s="1"/>
  <c r="L21" i="5"/>
  <c r="L40" i="5" s="1"/>
  <c r="K87" i="1"/>
  <c r="K95" i="1" s="1"/>
  <c r="K99" i="1" s="1"/>
  <c r="K102" i="1" s="1"/>
  <c r="L87" i="1"/>
  <c r="L95" i="1" s="1"/>
  <c r="L99" i="1" s="1"/>
  <c r="L102" i="1" s="1"/>
  <c r="L17" i="7" l="1"/>
  <c r="G23" i="7"/>
  <c r="J23" i="7"/>
  <c r="L18" i="7"/>
  <c r="K23" i="7"/>
  <c r="H23" i="7"/>
  <c r="L19" i="7"/>
  <c r="L20" i="7"/>
  <c r="L16" i="7"/>
  <c r="F23" i="7"/>
  <c r="L21" i="7"/>
  <c r="I23" i="7"/>
  <c r="K21" i="5"/>
  <c r="K40" i="5" s="1"/>
  <c r="K39" i="5"/>
  <c r="Q21" i="5"/>
  <c r="Q40" i="5" s="1"/>
  <c r="Q38" i="5"/>
  <c r="P21" i="5"/>
  <c r="P40" i="5" s="1"/>
  <c r="P38" i="5"/>
  <c r="R21" i="5"/>
  <c r="R40" i="5" s="1"/>
  <c r="R38" i="5"/>
  <c r="L105" i="1"/>
  <c r="L110" i="1" s="1"/>
  <c r="L109" i="1"/>
  <c r="J105" i="1"/>
  <c r="J110" i="1" s="1"/>
  <c r="J109" i="1"/>
  <c r="K105" i="1"/>
  <c r="K110" i="1" s="1"/>
  <c r="K109" i="1"/>
  <c r="I105" i="1"/>
  <c r="I110" i="1" s="1"/>
  <c r="I109" i="1"/>
  <c r="M105" i="1"/>
  <c r="M110" i="1" s="1"/>
  <c r="M109" i="1"/>
  <c r="L23" i="7" l="1"/>
  <c r="C72" i="1" l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D71" i="1"/>
  <c r="E71" i="1"/>
  <c r="F71" i="1"/>
  <c r="G71" i="1"/>
  <c r="H71" i="1"/>
  <c r="C71" i="1"/>
  <c r="D52" i="1"/>
  <c r="E52" i="1"/>
  <c r="F52" i="1"/>
  <c r="G52" i="1"/>
  <c r="H52" i="1"/>
  <c r="C52" i="1"/>
  <c r="H85" i="1" l="1"/>
  <c r="H86" i="1" s="1"/>
  <c r="H61" i="1"/>
  <c r="G86" i="1"/>
  <c r="G61" i="1"/>
  <c r="F86" i="1"/>
  <c r="F61" i="1"/>
  <c r="E86" i="1"/>
  <c r="E61" i="1"/>
  <c r="D86" i="1"/>
  <c r="D61" i="1"/>
  <c r="C86" i="1"/>
  <c r="C61" i="1"/>
  <c r="C70" i="1" l="1"/>
  <c r="C78" i="1" s="1"/>
  <c r="C87" i="1" s="1"/>
  <c r="C95" i="1" s="1"/>
  <c r="C99" i="1" s="1"/>
  <c r="C102" i="1" s="1"/>
  <c r="E70" i="1"/>
  <c r="E78" i="1" s="1"/>
  <c r="E87" i="1" s="1"/>
  <c r="E95" i="1" s="1"/>
  <c r="E99" i="1" s="1"/>
  <c r="E102" i="1" s="1"/>
  <c r="G70" i="1"/>
  <c r="G78" i="1" s="1"/>
  <c r="G87" i="1" s="1"/>
  <c r="G95" i="1" s="1"/>
  <c r="G99" i="1" s="1"/>
  <c r="G102" i="1" s="1"/>
  <c r="G105" i="1" s="1"/>
  <c r="G110" i="1" s="1"/>
  <c r="H70" i="1"/>
  <c r="H78" i="1" s="1"/>
  <c r="H87" i="1" s="1"/>
  <c r="H95" i="1" s="1"/>
  <c r="H99" i="1" s="1"/>
  <c r="H102" i="1" s="1"/>
  <c r="H105" i="1" s="1"/>
  <c r="H110" i="1" s="1"/>
  <c r="F70" i="1"/>
  <c r="F78" i="1" s="1"/>
  <c r="F87" i="1" s="1"/>
  <c r="F95" i="1" s="1"/>
  <c r="F99" i="1" s="1"/>
  <c r="F102" i="1" s="1"/>
  <c r="D70" i="1"/>
  <c r="D78" i="1" s="1"/>
  <c r="D87" i="1" s="1"/>
  <c r="D95" i="1" s="1"/>
  <c r="F109" i="1" l="1"/>
  <c r="F105" i="1"/>
  <c r="F110" i="1" s="1"/>
  <c r="E109" i="1"/>
  <c r="E105" i="1"/>
  <c r="E110" i="1" s="1"/>
  <c r="C109" i="1"/>
  <c r="C105" i="1"/>
  <c r="C110" i="1" s="1"/>
  <c r="G109" i="1"/>
  <c r="D99" i="1"/>
  <c r="D102" i="1" s="1"/>
  <c r="H109" i="1"/>
  <c r="D109" i="1" l="1"/>
  <c r="D105" i="1"/>
  <c r="D1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</author>
  </authors>
  <commentList>
    <comment ref="H62" authorId="0" shapeId="0" xr:uid="{258251F1-59B1-46C9-8582-653B01B53D80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細明體"/>
            <family val="3"/>
            <charset val="136"/>
          </rPr>
          <t>出售物業</t>
        </r>
        <r>
          <rPr>
            <sz val="9"/>
            <color indexed="81"/>
            <rFont val="細明體"/>
            <family val="3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</author>
  </authors>
  <commentList>
    <comment ref="Q16" authorId="0" shapeId="0" xr:uid="{8B0DF734-6E7E-401A-AE26-A18FFF902DBF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細明體"/>
            <family val="3"/>
            <charset val="136"/>
          </rPr>
          <t>出售聯營公司</t>
        </r>
      </text>
    </comment>
  </commentList>
</comments>
</file>

<file path=xl/sharedStrings.xml><?xml version="1.0" encoding="utf-8"?>
<sst xmlns="http://schemas.openxmlformats.org/spreadsheetml/2006/main" count="306" uniqueCount="108">
  <si>
    <t>收入</t>
    <phoneticPr fontId="2" type="noConversion"/>
  </si>
  <si>
    <t>退回給參與者的利息</t>
    <phoneticPr fontId="2" type="noConversion"/>
  </si>
  <si>
    <t>慈善基金捐款</t>
    <phoneticPr fontId="2" type="noConversion"/>
  </si>
  <si>
    <t>雜項</t>
    <phoneticPr fontId="2" type="noConversion"/>
  </si>
  <si>
    <t>收入及其他收益</t>
    <phoneticPr fontId="2" type="noConversion"/>
  </si>
  <si>
    <t>交易相關支出</t>
    <phoneticPr fontId="2" type="noConversion"/>
  </si>
  <si>
    <t>僱員</t>
    <phoneticPr fontId="2" type="noConversion"/>
  </si>
  <si>
    <t>產品推廣</t>
    <phoneticPr fontId="2" type="noConversion"/>
  </si>
  <si>
    <t>專業費用</t>
    <phoneticPr fontId="2" type="noConversion"/>
  </si>
  <si>
    <t>EBITDA</t>
    <phoneticPr fontId="2" type="noConversion"/>
  </si>
  <si>
    <t>折舊及攤銷</t>
    <phoneticPr fontId="2" type="noConversion"/>
  </si>
  <si>
    <t>營運溢利</t>
    <phoneticPr fontId="2" type="noConversion"/>
  </si>
  <si>
    <t>LME</t>
    <phoneticPr fontId="2" type="noConversion"/>
  </si>
  <si>
    <t>利息</t>
    <phoneticPr fontId="2" type="noConversion"/>
  </si>
  <si>
    <t>IT</t>
    <phoneticPr fontId="2" type="noConversion"/>
  </si>
  <si>
    <t>租</t>
    <phoneticPr fontId="2" type="noConversion"/>
  </si>
  <si>
    <t>合資公司</t>
    <phoneticPr fontId="2" type="noConversion"/>
  </si>
  <si>
    <t>除稅前溢利</t>
    <phoneticPr fontId="2" type="noConversion"/>
  </si>
  <si>
    <t>稅</t>
    <phoneticPr fontId="2" type="noConversion"/>
  </si>
  <si>
    <t>純利</t>
    <phoneticPr fontId="2" type="noConversion"/>
  </si>
  <si>
    <t>非控股權益</t>
    <phoneticPr fontId="2" type="noConversion"/>
  </si>
  <si>
    <t>投資收益淨額</t>
    <phoneticPr fontId="2" type="noConversion"/>
  </si>
  <si>
    <t>其他支出</t>
    <phoneticPr fontId="2" type="noConversion"/>
  </si>
  <si>
    <t>CB利息</t>
    <phoneticPr fontId="2" type="noConversion"/>
  </si>
  <si>
    <t>經調整純利</t>
    <phoneticPr fontId="2" type="noConversion"/>
  </si>
  <si>
    <t>每股盈利</t>
    <phoneticPr fontId="2" type="noConversion"/>
  </si>
  <si>
    <t>淨收入</t>
    <phoneticPr fontId="2" type="noConversion"/>
  </si>
  <si>
    <t>淨收入及其他收益</t>
    <phoneticPr fontId="2" type="noConversion"/>
  </si>
  <si>
    <t>股本證券</t>
    <phoneticPr fontId="2" type="noConversion"/>
  </si>
  <si>
    <t>滬股通深股通</t>
    <phoneticPr fontId="2" type="noConversion"/>
  </si>
  <si>
    <t xml:space="preserve"> </t>
    <phoneticPr fontId="2" type="noConversion"/>
  </si>
  <si>
    <t xml:space="preserve">    現貨</t>
    <phoneticPr fontId="2" type="noConversion"/>
  </si>
  <si>
    <t xml:space="preserve">    輪證</t>
    <phoneticPr fontId="2" type="noConversion"/>
  </si>
  <si>
    <t xml:space="preserve">    商品</t>
    <phoneticPr fontId="2" type="noConversion"/>
  </si>
  <si>
    <t xml:space="preserve">    交易後業務</t>
    <phoneticPr fontId="2" type="noConversion"/>
  </si>
  <si>
    <t xml:space="preserve">    科技</t>
    <phoneticPr fontId="2" type="noConversion"/>
  </si>
  <si>
    <t xml:space="preserve">    公司項目</t>
    <phoneticPr fontId="2" type="noConversion"/>
  </si>
  <si>
    <t>ADT</t>
    <phoneticPr fontId="2" type="noConversion"/>
  </si>
  <si>
    <t>輪證成交</t>
    <phoneticPr fontId="2" type="noConversion"/>
  </si>
  <si>
    <t>期權成交</t>
    <phoneticPr fontId="2" type="noConversion"/>
  </si>
  <si>
    <t>LME成交</t>
    <phoneticPr fontId="2" type="noConversion"/>
  </si>
  <si>
    <t>NA</t>
    <phoneticPr fontId="2" type="noConversion"/>
  </si>
  <si>
    <t>營運支出</t>
    <phoneticPr fontId="2" type="noConversion"/>
  </si>
  <si>
    <t>EBITA</t>
    <phoneticPr fontId="2" type="noConversion"/>
  </si>
  <si>
    <t>折舊攤銷</t>
    <phoneticPr fontId="2" type="noConversion"/>
  </si>
  <si>
    <t>CB</t>
    <phoneticPr fontId="2" type="noConversion"/>
  </si>
  <si>
    <t>少數權益</t>
    <phoneticPr fontId="2" type="noConversion"/>
  </si>
  <si>
    <t>派息</t>
    <phoneticPr fontId="2" type="noConversion"/>
  </si>
  <si>
    <t>非流動資產</t>
    <phoneticPr fontId="2" type="noConversion"/>
  </si>
  <si>
    <t>流動資產</t>
  </si>
  <si>
    <t>流動負債</t>
    <phoneticPr fontId="2" type="noConversion"/>
  </si>
  <si>
    <t>流動資產淨值</t>
    <phoneticPr fontId="2" type="noConversion"/>
  </si>
  <si>
    <t>總資產減流動負債</t>
    <phoneticPr fontId="2" type="noConversion"/>
  </si>
  <si>
    <t>非流動負債</t>
    <phoneticPr fontId="2" type="noConversion"/>
  </si>
  <si>
    <t>股本權益</t>
    <phoneticPr fontId="2" type="noConversion"/>
  </si>
  <si>
    <t>淨資產</t>
    <phoneticPr fontId="2" type="noConversion"/>
  </si>
  <si>
    <t>每股基本權益</t>
    <phoneticPr fontId="2" type="noConversion"/>
  </si>
  <si>
    <t>派息比率</t>
    <phoneticPr fontId="2" type="noConversion"/>
  </si>
  <si>
    <t>成本佔收益</t>
    <phoneticPr fontId="2" type="noConversion"/>
  </si>
  <si>
    <t>稅前毛利</t>
    <phoneticPr fontId="2" type="noConversion"/>
  </si>
  <si>
    <t>股本回報</t>
    <phoneticPr fontId="2" type="noConversion"/>
  </si>
  <si>
    <t>流動比率</t>
    <phoneticPr fontId="2" type="noConversion"/>
  </si>
  <si>
    <t>每股派息</t>
    <phoneticPr fontId="2" type="noConversion"/>
  </si>
  <si>
    <t>窩輪 牛熊證 期權</t>
    <phoneticPr fontId="2" type="noConversion"/>
  </si>
  <si>
    <t>FY20</t>
    <phoneticPr fontId="2" type="noConversion"/>
  </si>
  <si>
    <t>FY19</t>
    <phoneticPr fontId="2" type="noConversion"/>
  </si>
  <si>
    <t>FY17</t>
    <phoneticPr fontId="2" type="noConversion"/>
  </si>
  <si>
    <t>FY16</t>
    <phoneticPr fontId="2" type="noConversion"/>
  </si>
  <si>
    <t>FY15</t>
    <phoneticPr fontId="2" type="noConversion"/>
  </si>
  <si>
    <t>FY14</t>
    <phoneticPr fontId="2" type="noConversion"/>
  </si>
  <si>
    <t>FY13</t>
    <phoneticPr fontId="2" type="noConversion"/>
  </si>
  <si>
    <t>FY12</t>
    <phoneticPr fontId="2" type="noConversion"/>
  </si>
  <si>
    <t>FY11</t>
    <phoneticPr fontId="2" type="noConversion"/>
  </si>
  <si>
    <t>LSE</t>
    <phoneticPr fontId="2" type="noConversion"/>
  </si>
  <si>
    <t>FY10</t>
    <phoneticPr fontId="2" type="noConversion"/>
  </si>
  <si>
    <t>FY09</t>
    <phoneticPr fontId="2" type="noConversion"/>
  </si>
  <si>
    <t>FY08</t>
    <phoneticPr fontId="2" type="noConversion"/>
  </si>
  <si>
    <t>FY07</t>
    <phoneticPr fontId="2" type="noConversion"/>
  </si>
  <si>
    <t>FY06</t>
    <phoneticPr fontId="2" type="noConversion"/>
  </si>
  <si>
    <t>FY05</t>
    <phoneticPr fontId="2" type="noConversion"/>
  </si>
  <si>
    <t>FY04</t>
    <phoneticPr fontId="2" type="noConversion"/>
  </si>
  <si>
    <t>FY03</t>
    <phoneticPr fontId="2" type="noConversion"/>
  </si>
  <si>
    <t>FY02</t>
    <phoneticPr fontId="2" type="noConversion"/>
  </si>
  <si>
    <t>FY01</t>
    <phoneticPr fontId="2" type="noConversion"/>
  </si>
  <si>
    <t>FY00</t>
    <phoneticPr fontId="2" type="noConversion"/>
  </si>
  <si>
    <t>LSE/LME/CB</t>
    <phoneticPr fontId="2" type="noConversion"/>
  </si>
  <si>
    <t>有效稅率</t>
    <phoneticPr fontId="2" type="noConversion"/>
  </si>
  <si>
    <t>每股盈利（基本）</t>
    <phoneticPr fontId="2" type="noConversion"/>
  </si>
  <si>
    <t>每股盈利（攤薄）</t>
    <phoneticPr fontId="2" type="noConversion"/>
  </si>
  <si>
    <t>股數（攤薄）</t>
    <phoneticPr fontId="2" type="noConversion"/>
  </si>
  <si>
    <t>股數（基本）</t>
    <phoneticPr fontId="2" type="noConversion"/>
  </si>
  <si>
    <t>特別息</t>
    <phoneticPr fontId="2" type="noConversion"/>
  </si>
  <si>
    <t>slope</t>
    <phoneticPr fontId="2" type="noConversion"/>
  </si>
  <si>
    <t>intecept</t>
    <phoneticPr fontId="2" type="noConversion"/>
  </si>
  <si>
    <t>FY20 預測</t>
    <phoneticPr fontId="2" type="noConversion"/>
  </si>
  <si>
    <t>FY20（真實）</t>
    <phoneticPr fontId="2" type="noConversion"/>
  </si>
  <si>
    <t>偏差</t>
    <phoneticPr fontId="2" type="noConversion"/>
  </si>
  <si>
    <t>Total</t>
    <phoneticPr fontId="2" type="noConversion"/>
  </si>
  <si>
    <t>交易費</t>
    <phoneticPr fontId="2" type="noConversion"/>
  </si>
  <si>
    <t>上市費</t>
    <phoneticPr fontId="2" type="noConversion"/>
  </si>
  <si>
    <t>存倉費</t>
    <phoneticPr fontId="2" type="noConversion"/>
  </si>
  <si>
    <t>結算費</t>
    <phoneticPr fontId="2" type="noConversion"/>
  </si>
  <si>
    <t>數據費</t>
    <phoneticPr fontId="2" type="noConversion"/>
  </si>
  <si>
    <t>其他</t>
    <phoneticPr fontId="2" type="noConversion"/>
  </si>
  <si>
    <t>投資</t>
    <phoneticPr fontId="2" type="noConversion"/>
  </si>
  <si>
    <t xml:space="preserve">    交易後</t>
    <phoneticPr fontId="2" type="noConversion"/>
  </si>
  <si>
    <t>公司</t>
    <phoneticPr fontId="2" type="noConversion"/>
  </si>
  <si>
    <t>FY18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</si>
</sst>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8" formatCode="#,##0.000_ "/>
    <numFmt numFmtId="179" formatCode="#,##0.0_);[Red]\(#,##0.0\)"/>
    <numFmt numFmtId="180" formatCode="0.0%"/>
    <numFmt numFmtId="186" formatCode="0.0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24"/>
      <color indexed="81"/>
      <name val="細明體"/>
      <family val="3"/>
      <charset val="136"/>
    </font>
    <font>
      <sz val="14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38" fontId="0" fillId="2" borderId="0" xfId="0" applyNumberFormat="1" applyFill="1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0" fillId="0" borderId="0" xfId="0" applyBorder="1">
      <alignment vertical="center"/>
    </xf>
    <xf numFmtId="0" fontId="3" fillId="0" borderId="1" xfId="0" applyFont="1" applyBorder="1">
      <alignment vertical="center"/>
    </xf>
    <xf numFmtId="38" fontId="4" fillId="0" borderId="1" xfId="0" applyNumberFormat="1" applyFont="1" applyBorder="1">
      <alignment vertical="center"/>
    </xf>
    <xf numFmtId="179" fontId="0" fillId="0" borderId="0" xfId="0" applyNumberFormat="1">
      <alignment vertical="center"/>
    </xf>
    <xf numFmtId="9" fontId="0" fillId="0" borderId="0" xfId="1" applyFont="1">
      <alignment vertical="center"/>
    </xf>
    <xf numFmtId="4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38" fontId="0" fillId="0" borderId="1" xfId="0" applyNumberFormat="1" applyFill="1" applyBorder="1">
      <alignment vertical="center"/>
    </xf>
    <xf numFmtId="18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186" fontId="0" fillId="0" borderId="0" xfId="0" applyNumberFormat="1">
      <alignment vertical="center"/>
    </xf>
    <xf numFmtId="40" fontId="0" fillId="2" borderId="0" xfId="0" applyNumberFormat="1" applyFill="1">
      <alignment vertical="center"/>
    </xf>
    <xf numFmtId="0" fontId="0" fillId="2" borderId="0" xfId="0" applyFill="1">
      <alignment vertical="center"/>
    </xf>
    <xf numFmtId="38" fontId="10" fillId="0" borderId="0" xfId="0" applyNumberFormat="1" applyFont="1" applyBorder="1" applyAlignment="1">
      <alignment vertical="center"/>
    </xf>
    <xf numFmtId="38" fontId="10" fillId="0" borderId="3" xfId="0" applyNumberFormat="1" applyFont="1" applyBorder="1" applyAlignment="1">
      <alignment vertical="center"/>
    </xf>
    <xf numFmtId="38" fontId="10" fillId="0" borderId="1" xfId="0" applyNumberFormat="1" applyFont="1" applyBorder="1" applyAlignment="1">
      <alignment vertical="center"/>
    </xf>
    <xf numFmtId="38" fontId="10" fillId="0" borderId="4" xfId="0" applyNumberFormat="1" applyFont="1" applyBorder="1" applyAlignment="1">
      <alignment vertical="center"/>
    </xf>
    <xf numFmtId="38" fontId="10" fillId="0" borderId="5" xfId="0" applyNumberFormat="1" applyFont="1" applyBorder="1" applyAlignment="1">
      <alignment vertical="center"/>
    </xf>
    <xf numFmtId="38" fontId="10" fillId="0" borderId="6" xfId="0" applyNumberFormat="1" applyFont="1" applyBorder="1" applyAlignment="1">
      <alignment vertical="center"/>
    </xf>
    <xf numFmtId="38" fontId="10" fillId="0" borderId="7" xfId="0" applyNumberFormat="1" applyFont="1" applyBorder="1" applyAlignment="1">
      <alignment vertical="center"/>
    </xf>
    <xf numFmtId="38" fontId="10" fillId="0" borderId="8" xfId="0" applyNumberFormat="1" applyFont="1" applyBorder="1" applyAlignment="1">
      <alignment vertical="center"/>
    </xf>
    <xf numFmtId="38" fontId="10" fillId="0" borderId="9" xfId="0" applyNumberFormat="1" applyFont="1" applyBorder="1" applyAlignment="1">
      <alignment vertical="center"/>
    </xf>
    <xf numFmtId="180" fontId="0" fillId="0" borderId="5" xfId="1" applyNumberFormat="1" applyFont="1" applyBorder="1">
      <alignment vertical="center"/>
    </xf>
    <xf numFmtId="180" fontId="0" fillId="0" borderId="6" xfId="1" applyNumberFormat="1" applyFont="1" applyBorder="1">
      <alignment vertical="center"/>
    </xf>
    <xf numFmtId="180" fontId="0" fillId="0" borderId="7" xfId="1" applyNumberFormat="1" applyFont="1" applyBorder="1">
      <alignment vertical="center"/>
    </xf>
    <xf numFmtId="180" fontId="0" fillId="0" borderId="8" xfId="1" applyNumberFormat="1" applyFont="1" applyBorder="1">
      <alignment vertical="center"/>
    </xf>
    <xf numFmtId="180" fontId="0" fillId="0" borderId="0" xfId="1" applyNumberFormat="1" applyFont="1" applyBorder="1">
      <alignment vertical="center"/>
    </xf>
    <xf numFmtId="180" fontId="0" fillId="0" borderId="3" xfId="1" applyNumberFormat="1" applyFont="1" applyBorder="1">
      <alignment vertical="center"/>
    </xf>
    <xf numFmtId="180" fontId="0" fillId="0" borderId="9" xfId="1" applyNumberFormat="1" applyFont="1" applyBorder="1">
      <alignment vertical="center"/>
    </xf>
    <xf numFmtId="180" fontId="0" fillId="0" borderId="1" xfId="1" applyNumberFormat="1" applyFont="1" applyBorder="1">
      <alignment vertical="center"/>
    </xf>
    <xf numFmtId="180" fontId="0" fillId="0" borderId="4" xfId="1" applyNumberFormat="1" applyFont="1" applyBorder="1">
      <alignment vertical="center"/>
    </xf>
    <xf numFmtId="0" fontId="4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502445503322579"/>
                  <c:y val="2.79720279720279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TW" sz="1200" baseline="0"/>
                      <a:t>y = 62.475x - 564.78</a:t>
                    </a:r>
                    <a:br>
                      <a:rPr lang="en-US" altLang="zh-TW" sz="1200" baseline="0"/>
                    </a:br>
                    <a:r>
                      <a:rPr lang="en-US" altLang="zh-TW" sz="1200" baseline="0"/>
                      <a:t>R² = 0.824</a:t>
                    </a:r>
                    <a:endParaRPr lang="en-US" altLang="zh-TW" sz="12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HK"/>
                </a:p>
              </c:txPr>
            </c:trendlineLbl>
          </c:trendline>
          <c:xVal>
            <c:numRef>
              <c:f>估數!$J$3:$R$3</c:f>
              <c:numCache>
                <c:formatCode>General</c:formatCode>
                <c:ptCount val="9"/>
                <c:pt idx="0">
                  <c:v>87.2</c:v>
                </c:pt>
                <c:pt idx="1">
                  <c:v>107.4</c:v>
                </c:pt>
                <c:pt idx="2">
                  <c:v>88.2</c:v>
                </c:pt>
                <c:pt idx="3">
                  <c:v>66.900000000000006</c:v>
                </c:pt>
                <c:pt idx="4">
                  <c:v>105.6</c:v>
                </c:pt>
                <c:pt idx="5">
                  <c:v>69.5</c:v>
                </c:pt>
                <c:pt idx="6">
                  <c:v>62.6</c:v>
                </c:pt>
                <c:pt idx="7">
                  <c:v>53.9</c:v>
                </c:pt>
                <c:pt idx="8">
                  <c:v>69.7</c:v>
                </c:pt>
              </c:numCache>
            </c:numRef>
          </c:xVal>
          <c:yVal>
            <c:numRef>
              <c:f>估數!$J$4:$R$4</c:f>
              <c:numCache>
                <c:formatCode>#,##0_);[Red]\(#,##0\)</c:formatCode>
                <c:ptCount val="9"/>
                <c:pt idx="0">
                  <c:v>5592</c:v>
                </c:pt>
                <c:pt idx="1">
                  <c:v>6339</c:v>
                </c:pt>
                <c:pt idx="2">
                  <c:v>4856</c:v>
                </c:pt>
                <c:pt idx="3">
                  <c:v>4428</c:v>
                </c:pt>
                <c:pt idx="4">
                  <c:v>5469</c:v>
                </c:pt>
                <c:pt idx="5">
                  <c:v>3760</c:v>
                </c:pt>
                <c:pt idx="6">
                  <c:v>3509</c:v>
                </c:pt>
                <c:pt idx="7">
                  <c:v>2448</c:v>
                </c:pt>
                <c:pt idx="8">
                  <c:v>2936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1-46CB-A05B-8E403454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145712"/>
        <c:axId val="1302146128"/>
      </c:scatterChart>
      <c:valAx>
        <c:axId val="130214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600"/>
                  <a:t>ADT</a:t>
                </a:r>
                <a:r>
                  <a:rPr lang="zh-TW" altLang="en-US" sz="1600"/>
                  <a:t>（</a:t>
                </a:r>
                <a:r>
                  <a:rPr lang="en-US" altLang="zh-TW" sz="1600"/>
                  <a:t>X</a:t>
                </a:r>
                <a:r>
                  <a:rPr lang="zh-TW" altLang="en-US" sz="1600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302146128"/>
        <c:crosses val="autoZero"/>
        <c:crossBetween val="midCat"/>
      </c:valAx>
      <c:valAx>
        <c:axId val="130214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 sz="1800"/>
                  <a:t>交易費 （</a:t>
                </a:r>
                <a:r>
                  <a:rPr lang="en-US" altLang="zh-TW" sz="1800"/>
                  <a:t>y</a:t>
                </a:r>
                <a:r>
                  <a:rPr lang="zh-TW" altLang="en-US" sz="1800"/>
                  <a:t>）</a:t>
                </a:r>
                <a:endParaRPr lang="en-US" altLang="zh-TW" sz="1800"/>
              </a:p>
              <a:p>
                <a:pPr>
                  <a:defRPr/>
                </a:pPr>
                <a:endParaRPr lang="zh-TW" altLang="en-US" sz="1800"/>
              </a:p>
            </c:rich>
          </c:tx>
          <c:layout>
            <c:manualLayout>
              <c:xMode val="edge"/>
              <c:yMode val="edge"/>
              <c:x val="3.8223714424415307E-2"/>
              <c:y val="0.10382284382284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30214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6</xdr:row>
      <xdr:rowOff>190500</xdr:rowOff>
    </xdr:from>
    <xdr:to>
      <xdr:col>14</xdr:col>
      <xdr:colOff>247650</xdr:colOff>
      <xdr:row>19</xdr:row>
      <xdr:rowOff>38100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57FDCF5-4AB4-4040-89BE-2A774D717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7AF4-1304-4499-9131-E95F2D8A7576}">
  <dimension ref="A1:W116"/>
  <sheetViews>
    <sheetView topLeftCell="A7" zoomScaleNormal="100" workbookViewId="0">
      <selection activeCell="E2" sqref="E2"/>
    </sheetView>
  </sheetViews>
  <sheetFormatPr defaultRowHeight="16.5" outlineLevelRow="1" x14ac:dyDescent="0.25"/>
  <cols>
    <col min="2" max="2" width="25.5" bestFit="1" customWidth="1"/>
    <col min="3" max="8" width="10" bestFit="1" customWidth="1"/>
    <col min="9" max="12" width="10.375" bestFit="1" customWidth="1"/>
    <col min="13" max="17" width="9.5" bestFit="1" customWidth="1"/>
  </cols>
  <sheetData>
    <row r="1" spans="1:23" x14ac:dyDescent="0.25">
      <c r="C1" t="s">
        <v>64</v>
      </c>
      <c r="D1" t="s">
        <v>65</v>
      </c>
      <c r="E1" t="s">
        <v>107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74</v>
      </c>
      <c r="N1" t="s">
        <v>75</v>
      </c>
      <c r="O1" t="s">
        <v>76</v>
      </c>
      <c r="P1" t="s">
        <v>77</v>
      </c>
      <c r="Q1" t="s">
        <v>78</v>
      </c>
      <c r="R1" t="s">
        <v>79</v>
      </c>
      <c r="S1" t="s">
        <v>80</v>
      </c>
      <c r="T1" t="s">
        <v>81</v>
      </c>
      <c r="U1" t="s">
        <v>82</v>
      </c>
      <c r="V1" t="s">
        <v>83</v>
      </c>
      <c r="W1" t="s">
        <v>84</v>
      </c>
    </row>
    <row r="2" spans="1:23" x14ac:dyDescent="0.25">
      <c r="B2" t="s">
        <v>37</v>
      </c>
      <c r="C2">
        <v>129.5</v>
      </c>
      <c r="D2">
        <v>87.2</v>
      </c>
      <c r="E2">
        <v>107.4</v>
      </c>
      <c r="F2">
        <v>88.2</v>
      </c>
      <c r="G2">
        <v>66.900000000000006</v>
      </c>
      <c r="H2">
        <v>105.6</v>
      </c>
      <c r="I2">
        <v>69.5</v>
      </c>
      <c r="J2">
        <v>62.6</v>
      </c>
      <c r="K2">
        <v>53.9</v>
      </c>
      <c r="L2">
        <v>69.7</v>
      </c>
      <c r="M2">
        <v>69.099999999999994</v>
      </c>
      <c r="N2">
        <v>62.3</v>
      </c>
      <c r="O2">
        <v>72.099999999999994</v>
      </c>
      <c r="P2">
        <v>88.1</v>
      </c>
      <c r="Q2">
        <v>33.9</v>
      </c>
      <c r="R2">
        <v>18.3</v>
      </c>
      <c r="S2">
        <v>16</v>
      </c>
      <c r="T2">
        <v>10.4</v>
      </c>
      <c r="U2">
        <v>6.7</v>
      </c>
      <c r="V2">
        <v>8.1999999999999993</v>
      </c>
      <c r="W2">
        <v>12.7</v>
      </c>
    </row>
    <row r="3" spans="1:23" x14ac:dyDescent="0.25">
      <c r="B3" s="10" t="s">
        <v>28</v>
      </c>
      <c r="C3" s="44">
        <v>110.9</v>
      </c>
      <c r="D3" s="44">
        <v>69.2</v>
      </c>
    </row>
    <row r="4" spans="1:23" x14ac:dyDescent="0.25">
      <c r="B4" s="44" t="s">
        <v>63</v>
      </c>
      <c r="C4" s="44">
        <v>18.600000000000001</v>
      </c>
      <c r="D4" s="44">
        <v>18</v>
      </c>
    </row>
    <row r="5" spans="1:23" x14ac:dyDescent="0.25">
      <c r="B5" t="s">
        <v>29</v>
      </c>
      <c r="C5">
        <v>91.3</v>
      </c>
      <c r="D5">
        <v>41.7</v>
      </c>
    </row>
    <row r="6" spans="1:23" x14ac:dyDescent="0.25"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3" x14ac:dyDescent="0.25">
      <c r="C7" s="5"/>
      <c r="D7" s="5"/>
      <c r="E7" s="5"/>
      <c r="F7" s="5"/>
      <c r="G7" s="5"/>
      <c r="H7" s="5"/>
      <c r="I7" s="5"/>
      <c r="J7" s="5"/>
      <c r="K7" s="5"/>
      <c r="L7" s="5"/>
    </row>
    <row r="8" spans="1:23" x14ac:dyDescent="0.25"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23" x14ac:dyDescent="0.25">
      <c r="C9" t="s">
        <v>64</v>
      </c>
      <c r="D9" t="s">
        <v>65</v>
      </c>
      <c r="E9" t="s">
        <v>65</v>
      </c>
      <c r="F9" t="s">
        <v>66</v>
      </c>
      <c r="G9" t="s">
        <v>67</v>
      </c>
      <c r="H9" t="s">
        <v>68</v>
      </c>
      <c r="I9" t="s">
        <v>69</v>
      </c>
      <c r="J9" t="s">
        <v>70</v>
      </c>
      <c r="K9" t="s">
        <v>71</v>
      </c>
      <c r="L9" t="s">
        <v>72</v>
      </c>
      <c r="M9" t="s">
        <v>74</v>
      </c>
      <c r="N9" t="s">
        <v>75</v>
      </c>
      <c r="O9" t="s">
        <v>76</v>
      </c>
      <c r="P9" t="s">
        <v>77</v>
      </c>
      <c r="Q9" t="s">
        <v>78</v>
      </c>
      <c r="R9" t="s">
        <v>79</v>
      </c>
      <c r="S9" t="s">
        <v>80</v>
      </c>
      <c r="T9" t="s">
        <v>81</v>
      </c>
      <c r="U9" t="s">
        <v>82</v>
      </c>
      <c r="V9" t="s">
        <v>83</v>
      </c>
      <c r="W9" t="s">
        <v>84</v>
      </c>
    </row>
    <row r="10" spans="1:23" x14ac:dyDescent="0.25">
      <c r="B10" s="25" t="s">
        <v>98</v>
      </c>
      <c r="C10" s="5">
        <v>6959</v>
      </c>
      <c r="D10" s="5">
        <v>5592</v>
      </c>
      <c r="E10" s="5">
        <v>6339</v>
      </c>
      <c r="F10" s="5">
        <v>4856</v>
      </c>
      <c r="G10" s="5">
        <v>4428</v>
      </c>
      <c r="H10" s="5">
        <v>5469</v>
      </c>
      <c r="I10" s="5">
        <v>3760</v>
      </c>
      <c r="J10" s="5">
        <v>3509</v>
      </c>
      <c r="K10" s="5">
        <v>2448</v>
      </c>
      <c r="L10" s="5">
        <v>2936</v>
      </c>
    </row>
    <row r="11" spans="1:23" hidden="1" outlineLevel="1" x14ac:dyDescent="0.25">
      <c r="B11" s="10" t="s">
        <v>31</v>
      </c>
      <c r="C11" s="11">
        <v>3409</v>
      </c>
      <c r="D11" s="11">
        <v>2100</v>
      </c>
      <c r="E11" s="11"/>
      <c r="F11" s="11"/>
      <c r="G11" s="11"/>
      <c r="H11" s="11"/>
    </row>
    <row r="12" spans="1:23" hidden="1" outlineLevel="1" x14ac:dyDescent="0.25">
      <c r="A12" t="s">
        <v>30</v>
      </c>
      <c r="B12" s="10" t="s">
        <v>32</v>
      </c>
      <c r="C12" s="11">
        <v>2072</v>
      </c>
      <c r="D12" s="11">
        <v>2076</v>
      </c>
      <c r="E12" s="11"/>
      <c r="F12" s="11"/>
      <c r="G12" s="11"/>
      <c r="H12" s="11"/>
    </row>
    <row r="13" spans="1:23" hidden="1" outlineLevel="1" x14ac:dyDescent="0.25">
      <c r="B13" s="10" t="s">
        <v>33</v>
      </c>
      <c r="C13" s="11">
        <v>1089</v>
      </c>
      <c r="D13" s="11">
        <v>1036</v>
      </c>
      <c r="E13" s="11"/>
      <c r="F13" s="11"/>
      <c r="G13" s="11"/>
      <c r="H13" s="11"/>
    </row>
    <row r="14" spans="1:23" hidden="1" outlineLevel="1" x14ac:dyDescent="0.25">
      <c r="B14" s="10" t="s">
        <v>34</v>
      </c>
      <c r="C14" s="11">
        <v>389</v>
      </c>
      <c r="D14" s="11">
        <v>380</v>
      </c>
      <c r="E14" s="11"/>
      <c r="F14" s="11"/>
      <c r="G14" s="11"/>
      <c r="H14" s="11"/>
    </row>
    <row r="15" spans="1:23" hidden="1" outlineLevel="1" x14ac:dyDescent="0.25">
      <c r="B15" s="10" t="s">
        <v>35</v>
      </c>
      <c r="C15" s="11">
        <v>0</v>
      </c>
      <c r="D15" s="11">
        <v>0</v>
      </c>
      <c r="E15" s="11"/>
      <c r="F15" s="11"/>
      <c r="G15" s="11"/>
      <c r="H15" s="11"/>
    </row>
    <row r="16" spans="1:23" hidden="1" outlineLevel="1" x14ac:dyDescent="0.25">
      <c r="B16" s="10" t="s">
        <v>36</v>
      </c>
      <c r="C16" s="11">
        <v>0</v>
      </c>
      <c r="D16" s="11">
        <v>0</v>
      </c>
      <c r="E16" s="11"/>
      <c r="F16" s="11"/>
      <c r="G16" s="11"/>
      <c r="H16" s="11"/>
    </row>
    <row r="17" spans="2:12" collapsed="1" x14ac:dyDescent="0.25">
      <c r="B17" t="s">
        <v>99</v>
      </c>
      <c r="C17" s="5">
        <v>1899</v>
      </c>
      <c r="D17" s="5">
        <v>1633</v>
      </c>
      <c r="E17" s="5">
        <v>1721</v>
      </c>
      <c r="F17" s="5">
        <v>1333</v>
      </c>
      <c r="G17" s="5">
        <v>1092</v>
      </c>
      <c r="H17" s="5">
        <v>1114</v>
      </c>
      <c r="I17" s="5">
        <v>1102</v>
      </c>
      <c r="J17" s="5">
        <v>1016</v>
      </c>
      <c r="K17" s="5">
        <v>916</v>
      </c>
      <c r="L17" s="5">
        <v>949</v>
      </c>
    </row>
    <row r="18" spans="2:12" hidden="1" outlineLevel="1" x14ac:dyDescent="0.25">
      <c r="B18" s="10" t="s">
        <v>31</v>
      </c>
      <c r="C18" s="11">
        <v>930</v>
      </c>
      <c r="D18" s="11">
        <v>954</v>
      </c>
      <c r="E18" s="11"/>
      <c r="F18" s="11"/>
      <c r="G18" s="11"/>
      <c r="H18" s="11"/>
    </row>
    <row r="19" spans="2:12" hidden="1" outlineLevel="1" x14ac:dyDescent="0.25">
      <c r="B19" s="10" t="s">
        <v>32</v>
      </c>
      <c r="C19" s="11">
        <v>969</v>
      </c>
      <c r="D19" s="11">
        <v>679</v>
      </c>
      <c r="E19" s="11"/>
      <c r="F19" s="11"/>
      <c r="G19" s="11"/>
      <c r="H19" s="11"/>
    </row>
    <row r="20" spans="2:12" hidden="1" outlineLevel="1" x14ac:dyDescent="0.25">
      <c r="B20" s="10" t="s">
        <v>33</v>
      </c>
      <c r="C20" s="11">
        <v>0</v>
      </c>
      <c r="D20" s="11">
        <v>0</v>
      </c>
      <c r="E20" s="11"/>
      <c r="F20" s="11"/>
      <c r="G20" s="11"/>
      <c r="H20" s="11"/>
    </row>
    <row r="21" spans="2:12" hidden="1" outlineLevel="1" x14ac:dyDescent="0.25">
      <c r="B21" s="10" t="s">
        <v>34</v>
      </c>
      <c r="C21" s="11">
        <v>0</v>
      </c>
      <c r="D21" s="11">
        <v>0</v>
      </c>
      <c r="E21" s="11"/>
      <c r="F21" s="11"/>
      <c r="G21" s="11"/>
      <c r="H21" s="11"/>
    </row>
    <row r="22" spans="2:12" hidden="1" outlineLevel="1" x14ac:dyDescent="0.25">
      <c r="B22" s="10" t="s">
        <v>35</v>
      </c>
      <c r="C22" s="11">
        <v>0</v>
      </c>
      <c r="D22" s="11">
        <v>0</v>
      </c>
      <c r="E22" s="11"/>
      <c r="F22" s="11"/>
      <c r="G22" s="11"/>
      <c r="H22" s="11"/>
    </row>
    <row r="23" spans="2:12" hidden="1" outlineLevel="1" x14ac:dyDescent="0.25">
      <c r="B23" s="10" t="s">
        <v>36</v>
      </c>
      <c r="C23" s="11">
        <v>0</v>
      </c>
      <c r="D23" s="11">
        <v>0</v>
      </c>
      <c r="E23" s="11"/>
      <c r="F23" s="11"/>
      <c r="G23" s="11"/>
      <c r="H23" s="11"/>
    </row>
    <row r="24" spans="2:12" collapsed="1" x14ac:dyDescent="0.25">
      <c r="B24" s="25" t="s">
        <v>100</v>
      </c>
      <c r="C24" s="5">
        <v>1264</v>
      </c>
      <c r="D24" s="5">
        <v>1052</v>
      </c>
      <c r="E24" s="5">
        <v>979</v>
      </c>
      <c r="F24" s="5">
        <v>892</v>
      </c>
      <c r="G24" s="5">
        <v>857</v>
      </c>
      <c r="H24" s="5">
        <v>867</v>
      </c>
      <c r="I24" s="5">
        <v>725</v>
      </c>
      <c r="J24" s="5">
        <v>629</v>
      </c>
      <c r="K24" s="5">
        <v>644</v>
      </c>
      <c r="L24" s="5">
        <v>685</v>
      </c>
    </row>
    <row r="25" spans="2:12" hidden="1" outlineLevel="1" x14ac:dyDescent="0.25">
      <c r="B25" s="10" t="s">
        <v>31</v>
      </c>
      <c r="C25" s="11"/>
      <c r="D25" s="11"/>
      <c r="E25" s="11"/>
      <c r="F25" s="11"/>
      <c r="G25" s="11"/>
      <c r="H25" s="11"/>
    </row>
    <row r="26" spans="2:12" hidden="1" outlineLevel="1" x14ac:dyDescent="0.25">
      <c r="B26" s="10" t="s">
        <v>32</v>
      </c>
      <c r="C26" s="11"/>
      <c r="D26" s="11"/>
      <c r="E26" s="11"/>
      <c r="F26" s="11"/>
      <c r="G26" s="11"/>
      <c r="H26" s="11"/>
    </row>
    <row r="27" spans="2:12" hidden="1" outlineLevel="1" x14ac:dyDescent="0.25">
      <c r="B27" s="10" t="s">
        <v>33</v>
      </c>
      <c r="C27" s="11"/>
      <c r="D27" s="11"/>
      <c r="E27" s="11"/>
      <c r="F27" s="11"/>
      <c r="G27" s="11"/>
      <c r="H27" s="11"/>
    </row>
    <row r="28" spans="2:12" hidden="1" outlineLevel="1" x14ac:dyDescent="0.25">
      <c r="B28" s="10" t="s">
        <v>34</v>
      </c>
      <c r="C28" s="11">
        <v>1264</v>
      </c>
      <c r="D28" s="11">
        <v>1052</v>
      </c>
      <c r="E28" s="11"/>
      <c r="F28" s="11"/>
      <c r="G28" s="11"/>
      <c r="H28" s="11"/>
    </row>
    <row r="29" spans="2:12" hidden="1" outlineLevel="1" x14ac:dyDescent="0.25">
      <c r="B29" s="10" t="s">
        <v>35</v>
      </c>
      <c r="C29" s="11"/>
      <c r="D29" s="11"/>
      <c r="E29" s="11"/>
      <c r="F29" s="11"/>
      <c r="G29" s="11"/>
      <c r="H29" s="11"/>
    </row>
    <row r="30" spans="2:12" hidden="1" outlineLevel="1" x14ac:dyDescent="0.25">
      <c r="B30" s="10" t="s">
        <v>36</v>
      </c>
      <c r="C30" s="11"/>
      <c r="D30" s="11"/>
      <c r="E30" s="11"/>
      <c r="F30" s="11"/>
      <c r="G30" s="11"/>
      <c r="H30" s="11"/>
    </row>
    <row r="31" spans="2:12" collapsed="1" x14ac:dyDescent="0.25">
      <c r="B31" s="25" t="s">
        <v>101</v>
      </c>
      <c r="C31" s="5">
        <v>4355</v>
      </c>
      <c r="D31" s="5">
        <v>3160</v>
      </c>
      <c r="E31" s="5">
        <v>3281</v>
      </c>
      <c r="F31" s="5">
        <v>2691</v>
      </c>
      <c r="G31" s="5">
        <v>2358</v>
      </c>
      <c r="H31" s="5">
        <v>3118</v>
      </c>
      <c r="I31" s="5">
        <v>1998</v>
      </c>
      <c r="J31" s="5">
        <v>1631</v>
      </c>
      <c r="K31" s="5">
        <v>1406</v>
      </c>
      <c r="L31" s="5">
        <v>1663</v>
      </c>
    </row>
    <row r="32" spans="2:12" hidden="1" outlineLevel="1" x14ac:dyDescent="0.25">
      <c r="B32" s="10" t="s">
        <v>31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7" hidden="1" outlineLevel="1" x14ac:dyDescent="0.25">
      <c r="B33" s="10" t="s">
        <v>32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7" hidden="1" outlineLevel="1" x14ac:dyDescent="0.25">
      <c r="B34" s="10" t="s">
        <v>33</v>
      </c>
      <c r="E34" s="11"/>
      <c r="F34" s="11"/>
      <c r="G34" s="11"/>
      <c r="H34" s="11"/>
      <c r="I34" s="11"/>
      <c r="J34" s="11"/>
      <c r="K34" s="11"/>
      <c r="L34" s="11"/>
    </row>
    <row r="35" spans="2:17" hidden="1" outlineLevel="1" x14ac:dyDescent="0.25">
      <c r="B35" s="10" t="s">
        <v>34</v>
      </c>
      <c r="C35" s="11">
        <v>4355</v>
      </c>
      <c r="D35" s="11">
        <v>3160</v>
      </c>
      <c r="E35" s="11"/>
      <c r="F35" s="11"/>
      <c r="G35" s="11"/>
      <c r="H35" s="11"/>
      <c r="I35" s="11"/>
      <c r="J35" s="11"/>
      <c r="K35" s="11"/>
      <c r="L35" s="11"/>
    </row>
    <row r="36" spans="2:17" hidden="1" outlineLevel="1" x14ac:dyDescent="0.25">
      <c r="B36" s="10" t="s">
        <v>35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2:17" hidden="1" outlineLevel="1" x14ac:dyDescent="0.25">
      <c r="B37" s="10" t="s">
        <v>36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2:17" collapsed="1" x14ac:dyDescent="0.25">
      <c r="B38" t="s">
        <v>102</v>
      </c>
      <c r="C38" s="5">
        <v>953</v>
      </c>
      <c r="D38" s="5">
        <v>919</v>
      </c>
      <c r="E38" s="5">
        <v>899</v>
      </c>
      <c r="F38" s="5">
        <v>857</v>
      </c>
      <c r="G38" s="5">
        <v>816</v>
      </c>
      <c r="H38" s="5">
        <v>803</v>
      </c>
      <c r="I38" s="5">
        <v>769</v>
      </c>
      <c r="J38" s="5">
        <v>737</v>
      </c>
      <c r="K38" s="5">
        <v>570</v>
      </c>
      <c r="L38" s="5">
        <v>637</v>
      </c>
    </row>
    <row r="39" spans="2:17" hidden="1" outlineLevel="1" x14ac:dyDescent="0.25">
      <c r="B39" s="10" t="s">
        <v>31</v>
      </c>
      <c r="C39" s="11">
        <v>565</v>
      </c>
      <c r="D39" s="11">
        <v>508</v>
      </c>
      <c r="E39" s="11"/>
      <c r="F39" s="11"/>
      <c r="G39" s="11"/>
      <c r="H39" s="11"/>
      <c r="I39" s="11"/>
      <c r="J39" s="11"/>
      <c r="K39" s="11"/>
      <c r="L39" s="11"/>
    </row>
    <row r="40" spans="2:17" hidden="1" outlineLevel="1" x14ac:dyDescent="0.25">
      <c r="B40" s="10" t="s">
        <v>32</v>
      </c>
      <c r="C40" s="11">
        <v>192</v>
      </c>
      <c r="D40" s="11">
        <v>218</v>
      </c>
      <c r="E40" s="11"/>
      <c r="F40" s="11"/>
      <c r="G40" s="11"/>
      <c r="H40" s="11"/>
      <c r="I40" s="11"/>
      <c r="J40" s="11"/>
      <c r="K40" s="11"/>
      <c r="L40" s="11"/>
    </row>
    <row r="41" spans="2:17" hidden="1" outlineLevel="1" x14ac:dyDescent="0.25">
      <c r="B41" s="10" t="s">
        <v>33</v>
      </c>
      <c r="C41" s="11">
        <v>196</v>
      </c>
      <c r="D41" s="11">
        <v>193</v>
      </c>
      <c r="E41" s="11"/>
      <c r="F41" s="11"/>
      <c r="G41" s="11"/>
      <c r="H41" s="11"/>
      <c r="I41" s="11"/>
      <c r="J41" s="11"/>
      <c r="K41" s="11"/>
      <c r="L41" s="11"/>
    </row>
    <row r="42" spans="2:17" hidden="1" outlineLevel="1" x14ac:dyDescent="0.25">
      <c r="B42" s="10" t="s">
        <v>34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2:17" hidden="1" outlineLevel="1" x14ac:dyDescent="0.25">
      <c r="B43" s="10" t="s">
        <v>35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2:17" hidden="1" outlineLevel="1" x14ac:dyDescent="0.25">
      <c r="B44" s="10" t="s">
        <v>36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17" collapsed="1" x14ac:dyDescent="0.25">
      <c r="B45" s="1" t="s">
        <v>103</v>
      </c>
      <c r="C45" s="6">
        <v>1405</v>
      </c>
      <c r="D45" s="6">
        <v>1209</v>
      </c>
      <c r="E45" s="6">
        <v>1033</v>
      </c>
      <c r="F45" s="6">
        <v>945</v>
      </c>
      <c r="G45" s="6">
        <v>847</v>
      </c>
      <c r="H45" s="6">
        <v>862</v>
      </c>
      <c r="I45" s="6">
        <v>773</v>
      </c>
      <c r="J45" s="6">
        <v>609</v>
      </c>
      <c r="K45" s="6">
        <v>448</v>
      </c>
      <c r="L45" s="6">
        <v>487</v>
      </c>
      <c r="M45" s="1"/>
      <c r="N45" s="1"/>
      <c r="O45" s="1"/>
      <c r="P45" s="1"/>
      <c r="Q45" s="1"/>
    </row>
    <row r="46" spans="2:17" hidden="1" outlineLevel="1" x14ac:dyDescent="0.25">
      <c r="B46" s="10" t="s">
        <v>31</v>
      </c>
      <c r="C46" s="11">
        <v>87</v>
      </c>
      <c r="D46" s="11">
        <v>84</v>
      </c>
      <c r="E46" s="11"/>
      <c r="F46" s="11"/>
      <c r="G46" s="11"/>
      <c r="H46" s="11"/>
    </row>
    <row r="47" spans="2:17" hidden="1" outlineLevel="1" x14ac:dyDescent="0.25">
      <c r="B47" s="10" t="s">
        <v>32</v>
      </c>
      <c r="C47" s="11">
        <v>8</v>
      </c>
      <c r="D47" s="11">
        <v>15</v>
      </c>
      <c r="E47" s="11"/>
      <c r="F47" s="11"/>
      <c r="G47" s="11"/>
      <c r="H47" s="11"/>
    </row>
    <row r="48" spans="2:17" hidden="1" outlineLevel="1" x14ac:dyDescent="0.25">
      <c r="B48" s="10" t="s">
        <v>33</v>
      </c>
      <c r="C48" s="11">
        <v>169</v>
      </c>
      <c r="D48" s="11">
        <v>170</v>
      </c>
      <c r="E48" s="11"/>
      <c r="F48" s="11"/>
      <c r="G48" s="11"/>
      <c r="H48" s="11"/>
    </row>
    <row r="49" spans="2:12" hidden="1" outlineLevel="1" x14ac:dyDescent="0.25">
      <c r="B49" s="10" t="s">
        <v>34</v>
      </c>
      <c r="C49" s="11">
        <v>243</v>
      </c>
      <c r="D49" s="11">
        <v>138</v>
      </c>
      <c r="E49" s="11"/>
      <c r="F49" s="11"/>
      <c r="G49" s="11"/>
      <c r="H49" s="11"/>
    </row>
    <row r="50" spans="2:12" hidden="1" outlineLevel="1" x14ac:dyDescent="0.25">
      <c r="B50" s="10" t="s">
        <v>35</v>
      </c>
      <c r="C50" s="11">
        <v>910</v>
      </c>
      <c r="D50" s="11">
        <v>796</v>
      </c>
      <c r="E50" s="11"/>
      <c r="F50" s="11"/>
      <c r="G50" s="11"/>
      <c r="H50" s="11"/>
    </row>
    <row r="51" spans="2:12" hidden="1" outlineLevel="1" x14ac:dyDescent="0.25">
      <c r="B51" s="13" t="s">
        <v>36</v>
      </c>
      <c r="C51" s="14">
        <v>9</v>
      </c>
      <c r="D51" s="14">
        <v>23</v>
      </c>
      <c r="E51" s="14"/>
      <c r="F51" s="14"/>
      <c r="G51" s="14"/>
      <c r="H51" s="14"/>
      <c r="I51" s="1"/>
      <c r="J51" s="1"/>
      <c r="K51" s="1"/>
      <c r="L51" s="1"/>
    </row>
    <row r="52" spans="2:12" collapsed="1" x14ac:dyDescent="0.25">
      <c r="B52" t="s">
        <v>0</v>
      </c>
      <c r="C52" s="5">
        <f>C10+C17+C24+C31+C38+C45</f>
        <v>16835</v>
      </c>
      <c r="D52" s="5">
        <f t="shared" ref="D52:L52" si="0">D10+D17+D24+D31+D38+D45</f>
        <v>13565</v>
      </c>
      <c r="E52" s="5">
        <f t="shared" si="0"/>
        <v>14252</v>
      </c>
      <c r="F52" s="5">
        <f t="shared" si="0"/>
        <v>11574</v>
      </c>
      <c r="G52" s="5">
        <f t="shared" si="0"/>
        <v>10398</v>
      </c>
      <c r="H52" s="5">
        <f t="shared" si="0"/>
        <v>12233</v>
      </c>
      <c r="I52" s="5">
        <f t="shared" si="0"/>
        <v>9127</v>
      </c>
      <c r="J52" s="5">
        <f t="shared" si="0"/>
        <v>8131</v>
      </c>
      <c r="K52" s="5">
        <f t="shared" si="0"/>
        <v>6432</v>
      </c>
      <c r="L52" s="5">
        <f t="shared" si="0"/>
        <v>7357</v>
      </c>
    </row>
    <row r="53" spans="2:12" x14ac:dyDescent="0.25">
      <c r="B53" t="s">
        <v>104</v>
      </c>
      <c r="C53" s="5">
        <v>2577</v>
      </c>
      <c r="D53" s="5">
        <v>3977</v>
      </c>
      <c r="E53" s="5">
        <v>2655</v>
      </c>
      <c r="F53" s="5">
        <v>2171</v>
      </c>
      <c r="G53" s="5">
        <v>826</v>
      </c>
      <c r="H53" s="5">
        <v>702</v>
      </c>
      <c r="I53" s="5">
        <v>713</v>
      </c>
      <c r="J53" s="5">
        <v>585</v>
      </c>
      <c r="K53" s="5">
        <v>769</v>
      </c>
      <c r="L53" s="5">
        <v>392</v>
      </c>
    </row>
    <row r="54" spans="2:12" hidden="1" outlineLevel="1" x14ac:dyDescent="0.25">
      <c r="B54" s="11" t="s">
        <v>31</v>
      </c>
      <c r="C54" s="11"/>
      <c r="D54" s="11"/>
      <c r="E54" s="11"/>
      <c r="F54" s="11"/>
      <c r="G54" s="11"/>
      <c r="H54" s="11"/>
    </row>
    <row r="55" spans="2:12" hidden="1" outlineLevel="1" x14ac:dyDescent="0.25">
      <c r="B55" s="11" t="s">
        <v>32</v>
      </c>
      <c r="C55" s="11"/>
      <c r="D55" s="11"/>
      <c r="E55" s="11"/>
      <c r="F55" s="11"/>
      <c r="G55" s="11"/>
      <c r="H55" s="11"/>
    </row>
    <row r="56" spans="2:12" hidden="1" outlineLevel="1" x14ac:dyDescent="0.25">
      <c r="B56" s="11" t="s">
        <v>33</v>
      </c>
      <c r="C56" s="11"/>
      <c r="D56" s="11"/>
      <c r="E56" s="11"/>
      <c r="F56" s="11"/>
      <c r="G56" s="11"/>
      <c r="H56" s="11"/>
    </row>
    <row r="57" spans="2:12" hidden="1" outlineLevel="1" x14ac:dyDescent="0.25">
      <c r="B57" s="11" t="s">
        <v>34</v>
      </c>
      <c r="C57" s="11">
        <v>1386</v>
      </c>
      <c r="D57" s="11">
        <v>1496</v>
      </c>
      <c r="E57" s="11"/>
      <c r="F57" s="11"/>
      <c r="G57" s="11"/>
      <c r="H57" s="11"/>
    </row>
    <row r="58" spans="2:12" hidden="1" outlineLevel="1" x14ac:dyDescent="0.25">
      <c r="B58" s="11" t="s">
        <v>35</v>
      </c>
      <c r="C58" s="11"/>
      <c r="D58" s="11"/>
      <c r="E58" s="11"/>
      <c r="F58" s="11"/>
      <c r="G58" s="11"/>
      <c r="H58" s="11"/>
    </row>
    <row r="59" spans="2:12" hidden="1" outlineLevel="1" x14ac:dyDescent="0.25">
      <c r="B59" s="11" t="s">
        <v>36</v>
      </c>
      <c r="C59" s="11">
        <v>842</v>
      </c>
      <c r="D59" s="11">
        <v>1233</v>
      </c>
      <c r="E59" s="11"/>
      <c r="F59" s="11"/>
      <c r="G59" s="11"/>
      <c r="H59" s="11"/>
    </row>
    <row r="60" spans="2:12" collapsed="1" x14ac:dyDescent="0.25">
      <c r="B60" s="1" t="s">
        <v>1</v>
      </c>
      <c r="C60" s="6">
        <v>-349</v>
      </c>
      <c r="D60" s="6">
        <v>-1248</v>
      </c>
      <c r="E60" s="6">
        <v>-1071</v>
      </c>
      <c r="F60" s="6">
        <v>-572</v>
      </c>
      <c r="G60" s="6">
        <v>-130</v>
      </c>
      <c r="H60" s="6">
        <v>-24</v>
      </c>
      <c r="I60" s="6">
        <v>-6</v>
      </c>
      <c r="J60" s="6">
        <v>-4</v>
      </c>
      <c r="K60" s="6">
        <v>-3</v>
      </c>
      <c r="L60" s="6">
        <v>-2</v>
      </c>
    </row>
    <row r="61" spans="2:12" x14ac:dyDescent="0.25">
      <c r="B61" t="s">
        <v>21</v>
      </c>
      <c r="C61" s="5">
        <f>C53+C60</f>
        <v>2228</v>
      </c>
      <c r="D61" s="5">
        <f>D53+D60</f>
        <v>2729</v>
      </c>
      <c r="E61" s="5">
        <f>E53+E60</f>
        <v>1584</v>
      </c>
      <c r="F61" s="5">
        <f>F53+F60</f>
        <v>1599</v>
      </c>
      <c r="G61" s="5">
        <f>G53+G60</f>
        <v>696</v>
      </c>
      <c r="H61" s="5">
        <f>H53+H60</f>
        <v>678</v>
      </c>
      <c r="I61" s="5">
        <f t="shared" ref="I61:L61" si="1">I53+I60</f>
        <v>707</v>
      </c>
      <c r="J61" s="5">
        <f t="shared" si="1"/>
        <v>581</v>
      </c>
      <c r="K61" s="5">
        <f t="shared" si="1"/>
        <v>766</v>
      </c>
      <c r="L61" s="5">
        <f t="shared" si="1"/>
        <v>390</v>
      </c>
    </row>
    <row r="62" spans="2:12" x14ac:dyDescent="0.25">
      <c r="B62" t="s">
        <v>2</v>
      </c>
      <c r="C62" s="5">
        <v>106</v>
      </c>
      <c r="D62" s="5">
        <v>0</v>
      </c>
      <c r="E62" s="5">
        <v>0</v>
      </c>
      <c r="F62" s="5">
        <v>0</v>
      </c>
      <c r="G62" s="5">
        <v>0</v>
      </c>
      <c r="H62" s="9">
        <v>445</v>
      </c>
      <c r="I62" s="5">
        <v>0</v>
      </c>
      <c r="J62" s="5">
        <v>0</v>
      </c>
      <c r="K62" s="5">
        <v>0</v>
      </c>
      <c r="L62" s="5">
        <v>0</v>
      </c>
    </row>
    <row r="63" spans="2:12" hidden="1" outlineLevel="1" x14ac:dyDescent="0.25">
      <c r="B63" s="11" t="s">
        <v>31</v>
      </c>
      <c r="C63" s="11"/>
      <c r="D63" s="11"/>
      <c r="E63" s="11"/>
      <c r="F63" s="11"/>
      <c r="G63" s="11"/>
      <c r="H63" s="11"/>
    </row>
    <row r="64" spans="2:12" hidden="1" outlineLevel="1" x14ac:dyDescent="0.25">
      <c r="B64" s="11" t="s">
        <v>32</v>
      </c>
      <c r="C64" s="11"/>
      <c r="D64" s="11"/>
      <c r="E64" s="11"/>
      <c r="F64" s="11"/>
      <c r="G64" s="11"/>
      <c r="H64" s="11"/>
    </row>
    <row r="65" spans="2:13" hidden="1" outlineLevel="1" x14ac:dyDescent="0.25">
      <c r="B65" s="11" t="s">
        <v>33</v>
      </c>
      <c r="C65" s="11"/>
      <c r="D65" s="11"/>
      <c r="E65" s="11"/>
      <c r="F65" s="11"/>
      <c r="G65" s="11"/>
      <c r="H65" s="11"/>
    </row>
    <row r="66" spans="2:13" hidden="1" outlineLevel="1" x14ac:dyDescent="0.25">
      <c r="B66" s="11" t="s">
        <v>34</v>
      </c>
      <c r="C66" s="11"/>
      <c r="D66" s="11"/>
      <c r="E66" s="11"/>
      <c r="F66" s="11"/>
      <c r="G66" s="11"/>
      <c r="H66" s="11"/>
    </row>
    <row r="67" spans="2:13" hidden="1" outlineLevel="1" x14ac:dyDescent="0.25">
      <c r="B67" s="11" t="s">
        <v>35</v>
      </c>
      <c r="C67" s="11"/>
      <c r="D67" s="11"/>
      <c r="E67" s="11"/>
      <c r="F67" s="11"/>
      <c r="G67" s="11"/>
      <c r="H67" s="11"/>
    </row>
    <row r="68" spans="2:13" hidden="1" outlineLevel="1" x14ac:dyDescent="0.25">
      <c r="B68" s="11" t="s">
        <v>36</v>
      </c>
      <c r="C68" s="11">
        <v>106</v>
      </c>
      <c r="D68" s="11"/>
      <c r="E68" s="11"/>
      <c r="F68" s="11"/>
      <c r="G68" s="11"/>
      <c r="H68" s="11"/>
    </row>
    <row r="69" spans="2:13" collapsed="1" x14ac:dyDescent="0.25">
      <c r="B69" s="1" t="s">
        <v>3</v>
      </c>
      <c r="C69" s="6">
        <v>21</v>
      </c>
      <c r="D69" s="6">
        <v>17</v>
      </c>
      <c r="E69" s="6">
        <v>31</v>
      </c>
      <c r="F69" s="6">
        <v>7</v>
      </c>
      <c r="G69" s="6">
        <v>22</v>
      </c>
      <c r="H69" s="6">
        <v>19</v>
      </c>
      <c r="I69" s="6">
        <v>15</v>
      </c>
      <c r="J69" s="6">
        <v>11</v>
      </c>
      <c r="K69" s="6">
        <v>13</v>
      </c>
      <c r="L69" s="6">
        <v>108</v>
      </c>
      <c r="M69" s="6"/>
    </row>
    <row r="70" spans="2:13" x14ac:dyDescent="0.25">
      <c r="B70" t="s">
        <v>4</v>
      </c>
      <c r="C70" s="5">
        <f>C52+C61+C62+C69</f>
        <v>19190</v>
      </c>
      <c r="D70" s="5">
        <f>D52+D61+D62+D69</f>
        <v>16311</v>
      </c>
      <c r="E70" s="5">
        <f>E52+E61+E62+E69</f>
        <v>15867</v>
      </c>
      <c r="F70" s="5">
        <f>F52+F61+F62+F69</f>
        <v>13180</v>
      </c>
      <c r="G70" s="5">
        <f>G52+G61+G62+G69</f>
        <v>11116</v>
      </c>
      <c r="H70" s="5">
        <f>H52+H61+H62+H69</f>
        <v>13375</v>
      </c>
      <c r="I70" s="5">
        <f t="shared" ref="I70:L70" si="2">I52+I61+I62+I69</f>
        <v>9849</v>
      </c>
      <c r="J70" s="5">
        <f t="shared" si="2"/>
        <v>8723</v>
      </c>
      <c r="K70" s="5">
        <f t="shared" si="2"/>
        <v>7211</v>
      </c>
      <c r="L70" s="5">
        <f t="shared" si="2"/>
        <v>7855</v>
      </c>
      <c r="M70" s="5"/>
    </row>
    <row r="71" spans="2:13" hidden="1" outlineLevel="1" x14ac:dyDescent="0.25">
      <c r="B71" s="11" t="s">
        <v>31</v>
      </c>
      <c r="C71" s="11">
        <f>C11+C18+C25+C32+C39+C46+C54+C63</f>
        <v>4991</v>
      </c>
      <c r="D71" s="11">
        <f t="shared" ref="D71:G71" si="3">D11+D18+D25+D32+D39+D46+D54+D63</f>
        <v>3646</v>
      </c>
      <c r="E71" s="11">
        <f t="shared" si="3"/>
        <v>0</v>
      </c>
      <c r="F71" s="11">
        <f t="shared" si="3"/>
        <v>0</v>
      </c>
      <c r="G71" s="11">
        <f t="shared" si="3"/>
        <v>0</v>
      </c>
      <c r="H71" s="11">
        <f>H11+H18+H25+H32+H39+H46+H54+H63</f>
        <v>0</v>
      </c>
    </row>
    <row r="72" spans="2:13" hidden="1" outlineLevel="1" x14ac:dyDescent="0.25">
      <c r="B72" s="11" t="s">
        <v>32</v>
      </c>
      <c r="C72" s="11">
        <f t="shared" ref="C72:H72" si="4">C12+C19+C26+C33+C40+C47+C55+C64</f>
        <v>3241</v>
      </c>
      <c r="D72" s="11">
        <f t="shared" si="4"/>
        <v>2988</v>
      </c>
      <c r="E72" s="11">
        <f t="shared" si="4"/>
        <v>0</v>
      </c>
      <c r="F72" s="11">
        <f t="shared" si="4"/>
        <v>0</v>
      </c>
      <c r="G72" s="11">
        <f t="shared" si="4"/>
        <v>0</v>
      </c>
      <c r="H72" s="11">
        <f t="shared" si="4"/>
        <v>0</v>
      </c>
    </row>
    <row r="73" spans="2:13" hidden="1" outlineLevel="1" x14ac:dyDescent="0.25">
      <c r="B73" s="11" t="s">
        <v>33</v>
      </c>
      <c r="C73" s="11">
        <f t="shared" ref="C73:H73" si="5">C13+C20+C27+C34+C41+C48+C56+C65</f>
        <v>1454</v>
      </c>
      <c r="D73" s="11">
        <f t="shared" si="5"/>
        <v>1399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</row>
    <row r="74" spans="2:13" hidden="1" outlineLevel="1" x14ac:dyDescent="0.25">
      <c r="B74" s="11" t="s">
        <v>34</v>
      </c>
      <c r="C74" s="11">
        <f t="shared" ref="C74:H74" si="6">C14+C21+C28+C35+C42+C49+C57+C66</f>
        <v>7637</v>
      </c>
      <c r="D74" s="11">
        <f t="shared" si="6"/>
        <v>6226</v>
      </c>
      <c r="E74" s="11">
        <f t="shared" si="6"/>
        <v>0</v>
      </c>
      <c r="F74" s="11">
        <f t="shared" si="6"/>
        <v>0</v>
      </c>
      <c r="G74" s="11">
        <f t="shared" si="6"/>
        <v>0</v>
      </c>
      <c r="H74" s="11">
        <f t="shared" si="6"/>
        <v>0</v>
      </c>
    </row>
    <row r="75" spans="2:13" hidden="1" outlineLevel="1" x14ac:dyDescent="0.25">
      <c r="B75" s="11" t="s">
        <v>35</v>
      </c>
      <c r="C75" s="11">
        <f t="shared" ref="C75:H75" si="7">C15+C22+C29+C36+C43+C50+C58+C67</f>
        <v>910</v>
      </c>
      <c r="D75" s="11">
        <f t="shared" si="7"/>
        <v>796</v>
      </c>
      <c r="E75" s="11">
        <f t="shared" si="7"/>
        <v>0</v>
      </c>
      <c r="F75" s="11">
        <f t="shared" si="7"/>
        <v>0</v>
      </c>
      <c r="G75" s="11">
        <f t="shared" si="7"/>
        <v>0</v>
      </c>
      <c r="H75" s="11">
        <f t="shared" si="7"/>
        <v>0</v>
      </c>
    </row>
    <row r="76" spans="2:13" hidden="1" outlineLevel="1" x14ac:dyDescent="0.25">
      <c r="B76" s="11" t="s">
        <v>36</v>
      </c>
      <c r="C76" s="11">
        <f t="shared" ref="C76:H76" si="8">C16+C23+C30+C37+C44+C51+C59+C68</f>
        <v>957</v>
      </c>
      <c r="D76" s="11">
        <f t="shared" si="8"/>
        <v>1256</v>
      </c>
      <c r="E76" s="11">
        <f t="shared" si="8"/>
        <v>0</v>
      </c>
      <c r="F76" s="11">
        <f t="shared" si="8"/>
        <v>0</v>
      </c>
      <c r="G76" s="11">
        <f t="shared" si="8"/>
        <v>0</v>
      </c>
      <c r="H76" s="11">
        <f t="shared" si="8"/>
        <v>0</v>
      </c>
    </row>
    <row r="77" spans="2:13" collapsed="1" x14ac:dyDescent="0.25">
      <c r="B77" s="1" t="s">
        <v>5</v>
      </c>
      <c r="C77" s="6">
        <v>-110</v>
      </c>
      <c r="D77" s="6">
        <v>-51</v>
      </c>
      <c r="E77" s="6"/>
      <c r="F77" s="6"/>
      <c r="G77" s="6"/>
      <c r="H77" s="6"/>
      <c r="I77" s="6"/>
      <c r="J77" s="6"/>
      <c r="K77" s="6"/>
      <c r="L77" s="6"/>
      <c r="M77" s="6"/>
    </row>
    <row r="78" spans="2:13" x14ac:dyDescent="0.25">
      <c r="B78" s="8" t="s">
        <v>27</v>
      </c>
      <c r="C78" s="5">
        <f>C70+C77</f>
        <v>19080</v>
      </c>
      <c r="D78" s="5">
        <f>D70+D77</f>
        <v>16260</v>
      </c>
      <c r="E78" s="5">
        <f>E70+E77</f>
        <v>15867</v>
      </c>
      <c r="F78" s="5">
        <f>F70+F77</f>
        <v>13180</v>
      </c>
      <c r="G78" s="5">
        <f>G70+G77</f>
        <v>11116</v>
      </c>
      <c r="H78" s="5">
        <f>H70+H77</f>
        <v>13375</v>
      </c>
      <c r="I78" s="5">
        <f t="shared" ref="I78:M78" si="9">I70+I77</f>
        <v>9849</v>
      </c>
      <c r="J78" s="5">
        <f t="shared" si="9"/>
        <v>8723</v>
      </c>
      <c r="K78" s="5">
        <f t="shared" si="9"/>
        <v>7211</v>
      </c>
      <c r="L78" s="5">
        <f t="shared" si="9"/>
        <v>7855</v>
      </c>
      <c r="M78" s="5">
        <f t="shared" si="9"/>
        <v>0</v>
      </c>
    </row>
    <row r="79" spans="2:13" x14ac:dyDescent="0.25">
      <c r="B79" t="s">
        <v>6</v>
      </c>
      <c r="C79" s="5">
        <v>-2967</v>
      </c>
      <c r="D79" s="5">
        <v>-2703</v>
      </c>
      <c r="E79" s="5">
        <v>-2540</v>
      </c>
      <c r="F79" s="5">
        <v>-2273</v>
      </c>
      <c r="G79" s="5">
        <v>-2035</v>
      </c>
      <c r="H79" s="5">
        <v>-2020</v>
      </c>
      <c r="I79" s="5">
        <v>-1716</v>
      </c>
      <c r="J79" s="5">
        <v>-1495</v>
      </c>
      <c r="K79" s="5">
        <v>-1178</v>
      </c>
      <c r="L79" s="5">
        <v>-1030</v>
      </c>
      <c r="M79" s="5"/>
    </row>
    <row r="80" spans="2:13" x14ac:dyDescent="0.25">
      <c r="B80" t="s">
        <v>14</v>
      </c>
      <c r="C80" s="5">
        <v>-635</v>
      </c>
      <c r="D80" s="5">
        <v>-580</v>
      </c>
      <c r="E80" s="5">
        <v>-508</v>
      </c>
      <c r="F80" s="5">
        <v>-433</v>
      </c>
      <c r="G80" s="5">
        <v>-500</v>
      </c>
      <c r="H80" s="5">
        <v>-517</v>
      </c>
      <c r="I80" s="5">
        <v>-510</v>
      </c>
      <c r="J80" s="5">
        <v>-549</v>
      </c>
      <c r="K80" s="5">
        <v>-299</v>
      </c>
      <c r="L80" s="5">
        <v>-302</v>
      </c>
      <c r="M80" s="5"/>
    </row>
    <row r="81" spans="2:13" x14ac:dyDescent="0.25">
      <c r="B81" t="s">
        <v>15</v>
      </c>
      <c r="C81" s="5">
        <v>-119</v>
      </c>
      <c r="D81" s="5">
        <v>-127</v>
      </c>
      <c r="E81" s="5">
        <v>-437</v>
      </c>
      <c r="F81" s="5">
        <v>-354</v>
      </c>
      <c r="G81" s="5">
        <v>-333</v>
      </c>
      <c r="H81" s="5">
        <v>-294</v>
      </c>
      <c r="I81" s="5">
        <v>-294</v>
      </c>
      <c r="J81" s="5">
        <v>-302</v>
      </c>
      <c r="K81" s="5">
        <v>-254</v>
      </c>
      <c r="L81" s="5">
        <v>-217</v>
      </c>
      <c r="M81" s="5"/>
    </row>
    <row r="82" spans="2:13" x14ac:dyDescent="0.25">
      <c r="B82" t="s">
        <v>7</v>
      </c>
      <c r="C82" s="5">
        <v>-81</v>
      </c>
      <c r="D82" s="5">
        <v>-68</v>
      </c>
      <c r="E82" s="5">
        <v>-52</v>
      </c>
      <c r="F82" s="5">
        <v>-47</v>
      </c>
      <c r="G82" s="5">
        <v>-54</v>
      </c>
      <c r="H82" s="5">
        <v>-41</v>
      </c>
      <c r="I82" s="5">
        <v>-53</v>
      </c>
      <c r="J82" s="5">
        <v>-29</v>
      </c>
      <c r="K82" s="5">
        <v>-19</v>
      </c>
      <c r="L82" s="5">
        <v>-16</v>
      </c>
      <c r="M82" s="5"/>
    </row>
    <row r="83" spans="2:13" x14ac:dyDescent="0.25">
      <c r="B83" t="s">
        <v>8</v>
      </c>
      <c r="C83" s="5">
        <v>-151</v>
      </c>
      <c r="D83" s="5">
        <v>-119</v>
      </c>
      <c r="E83" s="5">
        <v>-132</v>
      </c>
      <c r="F83" s="5">
        <v>-79</v>
      </c>
      <c r="G83" s="5">
        <v>-106</v>
      </c>
      <c r="H83" s="5">
        <v>-99</v>
      </c>
      <c r="I83" s="5">
        <v>-175</v>
      </c>
      <c r="J83" s="5">
        <v>-146</v>
      </c>
      <c r="K83" s="5">
        <v>-54</v>
      </c>
      <c r="L83" s="5">
        <v>-35</v>
      </c>
      <c r="M83" s="5"/>
    </row>
    <row r="84" spans="2:13" x14ac:dyDescent="0.25">
      <c r="B84" t="s">
        <v>2</v>
      </c>
      <c r="C84" s="5">
        <v>-112</v>
      </c>
      <c r="D84" s="5">
        <v>0</v>
      </c>
      <c r="E84" s="5"/>
      <c r="F84" s="5"/>
      <c r="G84" s="5"/>
      <c r="H84" s="5"/>
      <c r="I84" s="5"/>
      <c r="J84" s="5"/>
      <c r="K84" s="5"/>
      <c r="L84" s="5"/>
      <c r="M84" s="5"/>
    </row>
    <row r="85" spans="2:13" x14ac:dyDescent="0.25">
      <c r="B85" s="1" t="s">
        <v>22</v>
      </c>
      <c r="C85" s="6">
        <v>-374</v>
      </c>
      <c r="D85" s="6">
        <v>-400</v>
      </c>
      <c r="E85" s="6">
        <v>-441</v>
      </c>
      <c r="F85" s="6">
        <v>-380</v>
      </c>
      <c r="G85" s="6">
        <v>-427</v>
      </c>
      <c r="H85" s="6">
        <f>77-396</f>
        <v>-319</v>
      </c>
      <c r="I85" s="6">
        <f>-287+77</f>
        <v>-210</v>
      </c>
      <c r="J85" s="6">
        <v>-256</v>
      </c>
      <c r="K85" s="6">
        <v>-153</v>
      </c>
      <c r="L85" s="6">
        <v>-133</v>
      </c>
      <c r="M85" s="6"/>
    </row>
    <row r="86" spans="2:13" x14ac:dyDescent="0.25">
      <c r="B86" s="2"/>
      <c r="C86" s="7">
        <f>SUM(C79:C85)</f>
        <v>-4439</v>
      </c>
      <c r="D86" s="7">
        <f>SUM(D79:D85)</f>
        <v>-3997</v>
      </c>
      <c r="E86" s="7">
        <f>SUM(E79:E85)</f>
        <v>-4110</v>
      </c>
      <c r="F86" s="7">
        <f>SUM(F79:F85)</f>
        <v>-3566</v>
      </c>
      <c r="G86" s="7">
        <f>SUM(G79:G85)</f>
        <v>-3455</v>
      </c>
      <c r="H86" s="7">
        <f>SUM(H79:H85)</f>
        <v>-3290</v>
      </c>
      <c r="I86" s="7">
        <f>SUM(I79:I85)</f>
        <v>-2958</v>
      </c>
      <c r="J86" s="7">
        <f>SUM(J79:J85)</f>
        <v>-2777</v>
      </c>
      <c r="K86" s="7">
        <f>SUM(K79:K85)</f>
        <v>-1957</v>
      </c>
      <c r="L86" s="7">
        <f>SUM(L79:L85)</f>
        <v>-1733</v>
      </c>
      <c r="M86" s="7">
        <f>SUM(M79:M85)</f>
        <v>0</v>
      </c>
    </row>
    <row r="87" spans="2:13" x14ac:dyDescent="0.25">
      <c r="B87" t="s">
        <v>9</v>
      </c>
      <c r="C87" s="5">
        <f>C78+C86</f>
        <v>14641</v>
      </c>
      <c r="D87" s="5">
        <f>D78+D86</f>
        <v>12263</v>
      </c>
      <c r="E87" s="5">
        <f>E78+E86</f>
        <v>11757</v>
      </c>
      <c r="F87" s="5">
        <f>F78+F86</f>
        <v>9614</v>
      </c>
      <c r="G87" s="5">
        <f>G78+G86</f>
        <v>7661</v>
      </c>
      <c r="H87" s="5">
        <f>H78+H86</f>
        <v>10085</v>
      </c>
      <c r="I87" s="5">
        <f>I78+I86</f>
        <v>6891</v>
      </c>
      <c r="J87" s="5">
        <f>J78+J86</f>
        <v>5946</v>
      </c>
      <c r="K87" s="5">
        <f>K78+K86</f>
        <v>5254</v>
      </c>
      <c r="L87" s="5">
        <f>L78+L86</f>
        <v>6122</v>
      </c>
      <c r="M87" s="5">
        <f>M78+M86</f>
        <v>0</v>
      </c>
    </row>
    <row r="88" spans="2:13" hidden="1" outlineLevel="1" x14ac:dyDescent="0.25">
      <c r="B88" s="11" t="s">
        <v>31</v>
      </c>
      <c r="C88" s="11">
        <v>4396</v>
      </c>
      <c r="D88" s="11">
        <v>3043</v>
      </c>
      <c r="E88" s="11"/>
      <c r="F88" s="11"/>
      <c r="G88" s="11"/>
      <c r="H88" s="11"/>
    </row>
    <row r="89" spans="2:13" hidden="1" outlineLevel="1" x14ac:dyDescent="0.25">
      <c r="B89" s="11" t="s">
        <v>32</v>
      </c>
      <c r="C89" s="11">
        <v>2549</v>
      </c>
      <c r="D89" s="11">
        <v>2432</v>
      </c>
      <c r="E89" s="11"/>
      <c r="F89" s="11"/>
      <c r="G89" s="11"/>
      <c r="H89" s="11"/>
    </row>
    <row r="90" spans="2:13" hidden="1" outlineLevel="1" x14ac:dyDescent="0.25">
      <c r="B90" s="11" t="s">
        <v>33</v>
      </c>
      <c r="C90" s="11">
        <v>762</v>
      </c>
      <c r="D90" s="11">
        <v>731</v>
      </c>
      <c r="E90" s="11"/>
      <c r="F90" s="11"/>
      <c r="G90" s="11"/>
      <c r="H90" s="11"/>
    </row>
    <row r="91" spans="2:13" hidden="1" outlineLevel="1" x14ac:dyDescent="0.25">
      <c r="B91" s="11" t="s">
        <v>34</v>
      </c>
      <c r="C91" s="11">
        <v>6752</v>
      </c>
      <c r="D91" s="11">
        <v>5402</v>
      </c>
      <c r="E91" s="11"/>
      <c r="F91" s="11"/>
      <c r="G91" s="11"/>
      <c r="H91" s="11"/>
    </row>
    <row r="92" spans="2:13" hidden="1" outlineLevel="1" x14ac:dyDescent="0.25">
      <c r="B92" s="11" t="s">
        <v>35</v>
      </c>
      <c r="C92" s="11">
        <v>606</v>
      </c>
      <c r="D92" s="11">
        <v>551</v>
      </c>
      <c r="E92" s="11"/>
      <c r="F92" s="11"/>
      <c r="G92" s="11"/>
      <c r="H92" s="11"/>
    </row>
    <row r="93" spans="2:13" hidden="1" outlineLevel="1" x14ac:dyDescent="0.25">
      <c r="B93" s="11" t="s">
        <v>36</v>
      </c>
      <c r="C93" s="11">
        <v>-424</v>
      </c>
      <c r="D93" s="11">
        <v>-104</v>
      </c>
      <c r="E93" s="11"/>
      <c r="F93" s="11"/>
      <c r="G93" s="11"/>
      <c r="H93" s="11"/>
    </row>
    <row r="94" spans="2:13" collapsed="1" x14ac:dyDescent="0.25">
      <c r="B94" s="1" t="s">
        <v>10</v>
      </c>
      <c r="C94" s="6">
        <v>-1197</v>
      </c>
      <c r="D94" s="6">
        <v>-1044</v>
      </c>
      <c r="E94" s="6">
        <v>-762</v>
      </c>
      <c r="F94" s="6">
        <v>-858</v>
      </c>
      <c r="G94" s="6">
        <v>-771</v>
      </c>
      <c r="H94" s="6">
        <v>-684</v>
      </c>
      <c r="I94" s="6">
        <v>-647</v>
      </c>
      <c r="J94" s="6">
        <v>-507</v>
      </c>
      <c r="K94" s="6">
        <v>-158</v>
      </c>
      <c r="L94" s="6">
        <v>-90</v>
      </c>
      <c r="M94" s="6"/>
    </row>
    <row r="95" spans="2:13" x14ac:dyDescent="0.25">
      <c r="B95" t="s">
        <v>11</v>
      </c>
      <c r="C95" s="5">
        <f>C87+C94</f>
        <v>13444</v>
      </c>
      <c r="D95" s="5">
        <f>D87+D94</f>
        <v>11219</v>
      </c>
      <c r="E95" s="5">
        <f>E87+E94</f>
        <v>10995</v>
      </c>
      <c r="F95" s="5">
        <f>F87+F94</f>
        <v>8756</v>
      </c>
      <c r="G95" s="5">
        <f>G87+G94</f>
        <v>6890</v>
      </c>
      <c r="H95" s="5">
        <f>H87+H94</f>
        <v>9401</v>
      </c>
      <c r="I95" s="5">
        <f t="shared" ref="I95:M95" si="10">I87+I94</f>
        <v>6244</v>
      </c>
      <c r="J95" s="5">
        <f t="shared" si="10"/>
        <v>5439</v>
      </c>
      <c r="K95" s="5">
        <f t="shared" si="10"/>
        <v>5096</v>
      </c>
      <c r="L95" s="5">
        <f t="shared" si="10"/>
        <v>6032</v>
      </c>
      <c r="M95" s="5">
        <f t="shared" si="10"/>
        <v>0</v>
      </c>
    </row>
    <row r="96" spans="2:13" x14ac:dyDescent="0.25">
      <c r="B96" t="s">
        <v>85</v>
      </c>
      <c r="C96" s="5">
        <v>0</v>
      </c>
      <c r="D96" s="5">
        <v>-123</v>
      </c>
      <c r="E96" s="5">
        <v>0</v>
      </c>
      <c r="F96" s="5">
        <v>0</v>
      </c>
      <c r="G96" s="5"/>
      <c r="H96" s="5"/>
      <c r="I96" s="5"/>
      <c r="J96" s="5"/>
      <c r="K96" s="5">
        <f>-138-55</f>
        <v>-193</v>
      </c>
      <c r="L96" s="5">
        <v>0</v>
      </c>
      <c r="M96" s="5"/>
    </row>
    <row r="97" spans="2:13" x14ac:dyDescent="0.25">
      <c r="B97" t="s">
        <v>13</v>
      </c>
      <c r="C97" s="5">
        <v>-181</v>
      </c>
      <c r="D97" s="5">
        <v>-177</v>
      </c>
      <c r="E97" s="5">
        <v>-114</v>
      </c>
      <c r="F97" s="5">
        <v>-134</v>
      </c>
      <c r="G97" s="5">
        <v>-82</v>
      </c>
      <c r="H97" s="5">
        <v>-114</v>
      </c>
      <c r="I97" s="5">
        <v>-196</v>
      </c>
      <c r="J97" s="5">
        <v>-183</v>
      </c>
      <c r="K97" s="5">
        <v>-55</v>
      </c>
      <c r="L97" s="5">
        <v>0</v>
      </c>
      <c r="M97" s="5"/>
    </row>
    <row r="98" spans="2:13" x14ac:dyDescent="0.25">
      <c r="B98" s="1" t="s">
        <v>16</v>
      </c>
      <c r="C98" s="6">
        <v>69</v>
      </c>
      <c r="D98" s="6">
        <v>32</v>
      </c>
      <c r="E98" s="6">
        <v>2</v>
      </c>
      <c r="F98" s="6">
        <v>-12</v>
      </c>
      <c r="G98" s="6">
        <v>-9</v>
      </c>
      <c r="H98" s="6">
        <v>-9</v>
      </c>
      <c r="I98" s="6">
        <v>-10</v>
      </c>
      <c r="J98" s="6">
        <v>-10</v>
      </c>
      <c r="K98" s="6">
        <v>-3</v>
      </c>
      <c r="L98" s="6">
        <v>0</v>
      </c>
      <c r="M98" s="6"/>
    </row>
    <row r="99" spans="2:13" x14ac:dyDescent="0.25">
      <c r="B99" t="s">
        <v>17</v>
      </c>
      <c r="C99" s="5">
        <f>C95+C96+C97+C98</f>
        <v>13332</v>
      </c>
      <c r="D99" s="5">
        <f>D95+D96+D97+D98</f>
        <v>10951</v>
      </c>
      <c r="E99" s="5">
        <f>E95+E96+E97+E98</f>
        <v>10883</v>
      </c>
      <c r="F99" s="5">
        <f>F95+F96+F97+F98</f>
        <v>8610</v>
      </c>
      <c r="G99" s="5">
        <f>G95+G96+G97+G98</f>
        <v>6799</v>
      </c>
      <c r="H99" s="5">
        <f>H95+H96+H97+H98</f>
        <v>9278</v>
      </c>
      <c r="I99" s="5">
        <f t="shared" ref="I99:M99" si="11">I95+I96+I97+I98</f>
        <v>6038</v>
      </c>
      <c r="J99" s="5">
        <f t="shared" si="11"/>
        <v>5246</v>
      </c>
      <c r="K99" s="5">
        <f t="shared" si="11"/>
        <v>4845</v>
      </c>
      <c r="L99" s="5">
        <f t="shared" si="11"/>
        <v>6032</v>
      </c>
      <c r="M99" s="5">
        <f t="shared" si="11"/>
        <v>0</v>
      </c>
    </row>
    <row r="100" spans="2:13" x14ac:dyDescent="0.25">
      <c r="B100" t="s">
        <v>18</v>
      </c>
      <c r="C100" s="5">
        <v>-1845</v>
      </c>
      <c r="D100" s="5">
        <v>-1561</v>
      </c>
      <c r="E100" s="5">
        <v>-1592</v>
      </c>
      <c r="F100" s="5">
        <v>-1255</v>
      </c>
      <c r="G100" s="5">
        <v>-1058</v>
      </c>
      <c r="H100" s="5">
        <v>-1347</v>
      </c>
      <c r="I100" s="5">
        <v>-900</v>
      </c>
      <c r="J100" s="5">
        <v>-700</v>
      </c>
      <c r="K100" s="5">
        <v>-761</v>
      </c>
      <c r="L100" s="5">
        <v>-939</v>
      </c>
      <c r="M100" s="5"/>
    </row>
    <row r="101" spans="2:13" x14ac:dyDescent="0.25">
      <c r="B101" s="1" t="s">
        <v>20</v>
      </c>
      <c r="C101" s="6">
        <v>18</v>
      </c>
      <c r="D101" s="6">
        <v>1</v>
      </c>
      <c r="E101" s="6">
        <v>21</v>
      </c>
      <c r="F101" s="6">
        <v>49</v>
      </c>
      <c r="G101" s="6">
        <v>28</v>
      </c>
      <c r="H101" s="6">
        <v>25</v>
      </c>
      <c r="I101" s="6">
        <v>27</v>
      </c>
      <c r="J101" s="6">
        <v>6</v>
      </c>
      <c r="K101" s="6">
        <v>0</v>
      </c>
      <c r="L101" s="6">
        <v>0</v>
      </c>
      <c r="M101" s="6"/>
    </row>
    <row r="102" spans="2:13" x14ac:dyDescent="0.25">
      <c r="B102" t="s">
        <v>19</v>
      </c>
      <c r="C102" s="5">
        <f>C99+C100+C101</f>
        <v>11505</v>
      </c>
      <c r="D102" s="5">
        <f>D99+D100+D101</f>
        <v>9391</v>
      </c>
      <c r="E102" s="5">
        <f>E99+E100+E101</f>
        <v>9312</v>
      </c>
      <c r="F102" s="5">
        <f>F99+F100+F101</f>
        <v>7404</v>
      </c>
      <c r="G102" s="5">
        <f>G99+G100+G101</f>
        <v>5769</v>
      </c>
      <c r="H102" s="5">
        <f>H99+H100+H101</f>
        <v>7956</v>
      </c>
      <c r="I102" s="5">
        <f t="shared" ref="I102:M102" si="12">I99+I100+I101</f>
        <v>5165</v>
      </c>
      <c r="J102" s="5">
        <f t="shared" si="12"/>
        <v>4552</v>
      </c>
      <c r="K102" s="5">
        <f t="shared" si="12"/>
        <v>4084</v>
      </c>
      <c r="L102" s="5">
        <f t="shared" si="12"/>
        <v>5093</v>
      </c>
      <c r="M102" s="5">
        <f t="shared" si="12"/>
        <v>0</v>
      </c>
    </row>
    <row r="103" spans="2:13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x14ac:dyDescent="0.25">
      <c r="B104" t="s">
        <v>23</v>
      </c>
      <c r="C104" s="5"/>
      <c r="D104" s="5"/>
      <c r="E104" s="5"/>
      <c r="F104" s="5"/>
      <c r="G104" s="5">
        <v>0</v>
      </c>
      <c r="H104" s="5">
        <v>41</v>
      </c>
      <c r="I104" s="5"/>
      <c r="J104" s="5"/>
      <c r="K104" s="5"/>
      <c r="L104" s="5"/>
      <c r="M104" s="5"/>
    </row>
    <row r="105" spans="2:13" x14ac:dyDescent="0.25">
      <c r="B105" t="s">
        <v>24</v>
      </c>
      <c r="C105" s="5">
        <f t="shared" ref="C105:G105" si="13">C102+C104</f>
        <v>11505</v>
      </c>
      <c r="D105" s="5">
        <f t="shared" si="13"/>
        <v>9391</v>
      </c>
      <c r="E105" s="5">
        <f t="shared" si="13"/>
        <v>9312</v>
      </c>
      <c r="F105" s="5">
        <f t="shared" si="13"/>
        <v>7404</v>
      </c>
      <c r="G105" s="5">
        <f t="shared" si="13"/>
        <v>5769</v>
      </c>
      <c r="H105" s="5">
        <f>H102+H104</f>
        <v>7997</v>
      </c>
      <c r="I105" s="5">
        <f t="shared" ref="I105:M105" si="14">I102+I104</f>
        <v>5165</v>
      </c>
      <c r="J105" s="5">
        <f t="shared" si="14"/>
        <v>4552</v>
      </c>
      <c r="K105" s="5">
        <f t="shared" si="14"/>
        <v>4084</v>
      </c>
      <c r="L105" s="5">
        <f t="shared" si="14"/>
        <v>5093</v>
      </c>
      <c r="M105" s="5">
        <f t="shared" si="14"/>
        <v>0</v>
      </c>
    </row>
    <row r="107" spans="2:13" x14ac:dyDescent="0.25">
      <c r="B107" t="s">
        <v>90</v>
      </c>
      <c r="C107" s="4">
        <v>1262.7460000000001</v>
      </c>
      <c r="D107" s="4">
        <v>1253.73</v>
      </c>
      <c r="E107" s="4">
        <v>1242.059</v>
      </c>
      <c r="F107" s="4">
        <v>1227.674</v>
      </c>
      <c r="G107" s="4">
        <v>1212.376</v>
      </c>
      <c r="H107" s="4">
        <v>1186.8019999999999</v>
      </c>
      <c r="I107" s="4">
        <v>1163.712</v>
      </c>
      <c r="J107" s="4">
        <v>1152.0609999999999</v>
      </c>
      <c r="K107" s="4">
        <v>1088.346</v>
      </c>
      <c r="L107" s="4">
        <v>1081.7629999999999</v>
      </c>
      <c r="M107" s="4"/>
    </row>
    <row r="108" spans="2:13" x14ac:dyDescent="0.25">
      <c r="B108" t="s">
        <v>89</v>
      </c>
      <c r="C108" s="4">
        <v>1265.8030000000001</v>
      </c>
      <c r="D108" s="4">
        <v>1256.701</v>
      </c>
      <c r="E108" s="4">
        <v>1244.818</v>
      </c>
      <c r="F108" s="4">
        <v>1230.798</v>
      </c>
      <c r="G108" s="4">
        <v>1215.4469999999999</v>
      </c>
      <c r="H108" s="4">
        <v>1198.3699999999999</v>
      </c>
      <c r="I108" s="4">
        <v>1165.348</v>
      </c>
      <c r="J108" s="4">
        <v>1154.8389999999999</v>
      </c>
      <c r="K108" s="4">
        <v>1091.1110000000001</v>
      </c>
      <c r="L108" s="4">
        <v>1084.181</v>
      </c>
      <c r="M108" s="4"/>
    </row>
    <row r="109" spans="2:13" x14ac:dyDescent="0.25">
      <c r="B109" t="s">
        <v>87</v>
      </c>
      <c r="C109" s="3">
        <f t="shared" ref="C109:F109" si="15">C102/C107</f>
        <v>9.1110959765463519</v>
      </c>
      <c r="D109" s="3">
        <f t="shared" si="15"/>
        <v>7.4904485016710138</v>
      </c>
      <c r="E109" s="3">
        <f t="shared" si="15"/>
        <v>7.4972283925320777</v>
      </c>
      <c r="F109" s="3">
        <f t="shared" si="15"/>
        <v>6.0309170023964018</v>
      </c>
      <c r="G109" s="3">
        <f>G102/G107</f>
        <v>4.7584247791114311</v>
      </c>
      <c r="H109" s="3">
        <f>H102/H107</f>
        <v>6.7037298555277127</v>
      </c>
      <c r="I109" s="3">
        <f t="shared" ref="I109:M109" si="16">I102/I107</f>
        <v>4.4383833800802952</v>
      </c>
      <c r="J109" s="3">
        <f t="shared" si="16"/>
        <v>3.9511796684376956</v>
      </c>
      <c r="K109" s="3">
        <f t="shared" si="16"/>
        <v>3.7524831257706648</v>
      </c>
      <c r="L109" s="3">
        <f t="shared" si="16"/>
        <v>4.7080552764330079</v>
      </c>
      <c r="M109" s="3" t="e">
        <f t="shared" si="16"/>
        <v>#DIV/0!</v>
      </c>
    </row>
    <row r="110" spans="2:13" x14ac:dyDescent="0.25">
      <c r="B110" t="s">
        <v>88</v>
      </c>
      <c r="C110" s="3">
        <f t="shared" ref="C110:F110" si="17">C105/C108</f>
        <v>9.0890920625089358</v>
      </c>
      <c r="D110" s="3">
        <f t="shared" si="17"/>
        <v>7.4727401346859752</v>
      </c>
      <c r="E110" s="3">
        <f t="shared" si="17"/>
        <v>7.4806116235465749</v>
      </c>
      <c r="F110" s="3">
        <f t="shared" si="17"/>
        <v>6.0156093851306229</v>
      </c>
      <c r="G110" s="3">
        <f>G105/G108</f>
        <v>4.7464019410142937</v>
      </c>
      <c r="H110" s="3">
        <f>H105/H108</f>
        <v>6.67323113896376</v>
      </c>
      <c r="I110" s="3">
        <f t="shared" ref="I110:M110" si="18">I105/I108</f>
        <v>4.4321524557471248</v>
      </c>
      <c r="J110" s="3">
        <f t="shared" si="18"/>
        <v>3.941674986729752</v>
      </c>
      <c r="K110" s="3">
        <f t="shared" si="18"/>
        <v>3.7429739045798271</v>
      </c>
      <c r="L110" s="3">
        <f t="shared" si="18"/>
        <v>4.6975551130300195</v>
      </c>
      <c r="M110" s="3" t="e">
        <f t="shared" si="18"/>
        <v>#DIV/0!</v>
      </c>
    </row>
    <row r="111" spans="2:13" x14ac:dyDescent="0.25">
      <c r="B111" t="s">
        <v>62</v>
      </c>
      <c r="C111" s="17">
        <v>8.17</v>
      </c>
      <c r="D111" s="17">
        <v>6.71</v>
      </c>
      <c r="E111" s="17">
        <v>6.71</v>
      </c>
      <c r="F111" s="17">
        <v>5.4</v>
      </c>
      <c r="G111" s="17">
        <v>4.25</v>
      </c>
      <c r="H111" s="17">
        <v>5.95</v>
      </c>
      <c r="I111" s="17">
        <v>3.98</v>
      </c>
      <c r="J111" s="17">
        <v>3.54</v>
      </c>
      <c r="K111" s="17">
        <v>3.31</v>
      </c>
      <c r="L111" s="17">
        <v>4.25</v>
      </c>
    </row>
    <row r="113" spans="2:12" x14ac:dyDescent="0.25">
      <c r="B113" t="s">
        <v>57</v>
      </c>
      <c r="C113" s="21">
        <f>C111/C109</f>
        <v>0.89670880660582353</v>
      </c>
      <c r="D113" s="21">
        <f t="shared" ref="D113:L113" si="19">D111/D109</f>
        <v>0.89580750718773294</v>
      </c>
      <c r="E113" s="21">
        <f t="shared" si="19"/>
        <v>0.89499741086769757</v>
      </c>
      <c r="F113" s="21">
        <f t="shared" si="19"/>
        <v>0.89538622366288501</v>
      </c>
      <c r="G113" s="21">
        <f t="shared" si="19"/>
        <v>0.8931527127751776</v>
      </c>
      <c r="H113" s="21">
        <f t="shared" si="19"/>
        <v>0.88756559829059822</v>
      </c>
      <c r="I113" s="21">
        <f t="shared" si="19"/>
        <v>0.89672289641819936</v>
      </c>
      <c r="J113" s="21">
        <f t="shared" si="19"/>
        <v>0.89593496045694199</v>
      </c>
      <c r="K113" s="21">
        <f t="shared" si="19"/>
        <v>0.88208258080313418</v>
      </c>
      <c r="L113" s="21">
        <f t="shared" si="19"/>
        <v>0.90270817789122326</v>
      </c>
    </row>
    <row r="114" spans="2:12" x14ac:dyDescent="0.25">
      <c r="B114" t="s">
        <v>58</v>
      </c>
      <c r="C114" s="21">
        <f>-C86/C78</f>
        <v>0.23265199161425576</v>
      </c>
      <c r="D114" s="21">
        <f t="shared" ref="D114:L114" si="20">-D86/D78</f>
        <v>0.2458179581795818</v>
      </c>
      <c r="E114" s="21">
        <f t="shared" si="20"/>
        <v>0.2590281716770656</v>
      </c>
      <c r="F114" s="21">
        <f t="shared" si="20"/>
        <v>0.27056145675265553</v>
      </c>
      <c r="G114" s="21">
        <f t="shared" si="20"/>
        <v>0.31081324217344369</v>
      </c>
      <c r="H114" s="21">
        <f t="shared" si="20"/>
        <v>0.24598130841121496</v>
      </c>
      <c r="I114" s="21">
        <f t="shared" si="20"/>
        <v>0.30033505939689309</v>
      </c>
      <c r="J114" s="21">
        <f t="shared" si="20"/>
        <v>0.31835377737017079</v>
      </c>
      <c r="K114" s="21">
        <f t="shared" si="20"/>
        <v>0.27139093052281238</v>
      </c>
      <c r="L114" s="21">
        <f t="shared" si="20"/>
        <v>0.22062380649267982</v>
      </c>
    </row>
    <row r="115" spans="2:12" x14ac:dyDescent="0.25">
      <c r="B115" t="s">
        <v>59</v>
      </c>
      <c r="C115" s="21">
        <f>C99/C78</f>
        <v>0.69874213836477983</v>
      </c>
      <c r="D115" s="21">
        <f t="shared" ref="D115:L115" si="21">D99/D78</f>
        <v>0.67349323493234936</v>
      </c>
      <c r="E115" s="21">
        <f t="shared" si="21"/>
        <v>0.68588895191277499</v>
      </c>
      <c r="F115" s="21">
        <f t="shared" si="21"/>
        <v>0.65326251896813359</v>
      </c>
      <c r="G115" s="21">
        <f t="shared" si="21"/>
        <v>0.61164087801367395</v>
      </c>
      <c r="H115" s="21">
        <f t="shared" si="21"/>
        <v>0.69368224299065417</v>
      </c>
      <c r="I115" s="21">
        <f t="shared" si="21"/>
        <v>0.61305716316377301</v>
      </c>
      <c r="J115" s="21">
        <f t="shared" si="21"/>
        <v>0.60139860139860135</v>
      </c>
      <c r="K115" s="21">
        <f t="shared" si="21"/>
        <v>0.67189016779919564</v>
      </c>
      <c r="L115" s="21">
        <f t="shared" si="21"/>
        <v>0.76791852323360921</v>
      </c>
    </row>
    <row r="116" spans="2:12" x14ac:dyDescent="0.25">
      <c r="B116" t="s">
        <v>86</v>
      </c>
      <c r="C116" s="21">
        <f>-C100/C99</f>
        <v>0.13838883888388839</v>
      </c>
      <c r="D116" s="21">
        <f t="shared" ref="D116:L116" si="22">-D100/D99</f>
        <v>0.14254405990320518</v>
      </c>
      <c r="E116" s="21">
        <f t="shared" si="22"/>
        <v>0.14628319397225029</v>
      </c>
      <c r="F116" s="21">
        <f t="shared" si="22"/>
        <v>0.14576074332171893</v>
      </c>
      <c r="G116" s="21">
        <f t="shared" si="22"/>
        <v>0.15561111928224738</v>
      </c>
      <c r="H116" s="21">
        <f t="shared" si="22"/>
        <v>0.14518215132571674</v>
      </c>
      <c r="I116" s="21">
        <f t="shared" si="22"/>
        <v>0.14905597880092747</v>
      </c>
      <c r="J116" s="21">
        <f t="shared" si="22"/>
        <v>0.13343499809378573</v>
      </c>
      <c r="K116" s="21">
        <f t="shared" si="22"/>
        <v>0.15706914344685244</v>
      </c>
      <c r="L116" s="21">
        <f t="shared" si="22"/>
        <v>0.15566976127320956</v>
      </c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167C-5AE8-4281-9636-C451D52E7F99}">
  <dimension ref="C1:X41"/>
  <sheetViews>
    <sheetView topLeftCell="A22" zoomScaleNormal="100" workbookViewId="0">
      <selection activeCell="F37" sqref="F37"/>
    </sheetView>
  </sheetViews>
  <sheetFormatPr defaultRowHeight="16.5" x14ac:dyDescent="0.25"/>
  <cols>
    <col min="3" max="3" width="18.375" bestFit="1" customWidth="1"/>
  </cols>
  <sheetData>
    <row r="1" spans="3:24" x14ac:dyDescent="0.25">
      <c r="D1" t="s">
        <v>64</v>
      </c>
      <c r="E1" t="s">
        <v>65</v>
      </c>
      <c r="F1" t="s">
        <v>107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  <c r="M1" t="s">
        <v>72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</row>
    <row r="2" spans="3:24" x14ac:dyDescent="0.25">
      <c r="C2" t="s">
        <v>37</v>
      </c>
      <c r="D2" s="15">
        <v>129.5</v>
      </c>
      <c r="E2" s="15">
        <v>87.2</v>
      </c>
      <c r="F2" s="15">
        <v>107.4</v>
      </c>
      <c r="G2" s="15">
        <v>88.2</v>
      </c>
      <c r="H2" s="15">
        <v>66.900000000000006</v>
      </c>
      <c r="I2" s="15">
        <v>105.6</v>
      </c>
      <c r="J2" s="15">
        <v>69.5</v>
      </c>
      <c r="K2" s="15">
        <v>62.6</v>
      </c>
      <c r="L2" s="15">
        <v>53.9</v>
      </c>
      <c r="M2" s="15">
        <v>69.7</v>
      </c>
      <c r="N2">
        <v>69.099999999999994</v>
      </c>
      <c r="O2">
        <v>62.3</v>
      </c>
      <c r="P2">
        <v>72.099999999999994</v>
      </c>
      <c r="Q2">
        <v>88.1</v>
      </c>
      <c r="R2">
        <v>33.9</v>
      </c>
      <c r="S2">
        <v>18.3</v>
      </c>
      <c r="T2">
        <v>16</v>
      </c>
      <c r="U2">
        <v>10.4</v>
      </c>
      <c r="V2">
        <v>6.7</v>
      </c>
      <c r="W2">
        <v>8.1999999999999993</v>
      </c>
      <c r="X2">
        <v>12.7</v>
      </c>
    </row>
    <row r="3" spans="3:24" x14ac:dyDescent="0.25">
      <c r="C3" t="s">
        <v>38</v>
      </c>
      <c r="D3">
        <v>607</v>
      </c>
      <c r="E3">
        <v>626</v>
      </c>
      <c r="F3">
        <v>687</v>
      </c>
      <c r="G3">
        <v>441</v>
      </c>
      <c r="H3">
        <v>464</v>
      </c>
      <c r="I3">
        <v>394</v>
      </c>
      <c r="J3">
        <v>275</v>
      </c>
      <c r="K3">
        <v>284</v>
      </c>
      <c r="L3">
        <v>260</v>
      </c>
      <c r="M3">
        <v>269</v>
      </c>
      <c r="N3">
        <v>221</v>
      </c>
      <c r="O3">
        <v>206</v>
      </c>
      <c r="P3">
        <v>207</v>
      </c>
      <c r="Q3">
        <v>171</v>
      </c>
      <c r="R3">
        <v>100</v>
      </c>
      <c r="S3">
        <v>68</v>
      </c>
      <c r="T3">
        <v>57</v>
      </c>
      <c r="U3">
        <v>42</v>
      </c>
      <c r="V3">
        <v>30</v>
      </c>
      <c r="W3">
        <v>27</v>
      </c>
    </row>
    <row r="4" spans="3:24" x14ac:dyDescent="0.25">
      <c r="C4" t="s">
        <v>39</v>
      </c>
      <c r="D4">
        <v>526</v>
      </c>
      <c r="E4">
        <v>442</v>
      </c>
      <c r="F4">
        <v>517</v>
      </c>
      <c r="G4">
        <v>428</v>
      </c>
      <c r="H4">
        <v>298</v>
      </c>
      <c r="I4">
        <v>374</v>
      </c>
      <c r="J4">
        <v>302</v>
      </c>
      <c r="K4">
        <v>249</v>
      </c>
      <c r="L4">
        <v>228</v>
      </c>
      <c r="M4">
        <v>303</v>
      </c>
      <c r="N4">
        <v>246</v>
      </c>
      <c r="O4">
        <v>192</v>
      </c>
      <c r="P4">
        <v>225</v>
      </c>
      <c r="Q4">
        <v>188</v>
      </c>
      <c r="R4">
        <v>73</v>
      </c>
      <c r="S4">
        <v>35</v>
      </c>
      <c r="T4">
        <v>23</v>
      </c>
      <c r="U4">
        <v>17</v>
      </c>
      <c r="V4">
        <v>15</v>
      </c>
      <c r="W4">
        <v>17</v>
      </c>
    </row>
    <row r="5" spans="3:24" x14ac:dyDescent="0.25">
      <c r="C5" t="s">
        <v>40</v>
      </c>
      <c r="D5">
        <v>571</v>
      </c>
      <c r="E5">
        <v>617</v>
      </c>
      <c r="F5">
        <v>627</v>
      </c>
      <c r="G5">
        <v>599</v>
      </c>
      <c r="H5">
        <v>618</v>
      </c>
      <c r="I5">
        <v>670</v>
      </c>
      <c r="J5">
        <v>700</v>
      </c>
      <c r="K5">
        <v>676</v>
      </c>
      <c r="L5">
        <v>634</v>
      </c>
      <c r="M5" t="s">
        <v>41</v>
      </c>
      <c r="N5" t="s">
        <v>41</v>
      </c>
      <c r="O5" t="s">
        <v>41</v>
      </c>
      <c r="P5" t="s">
        <v>41</v>
      </c>
      <c r="Q5" t="s">
        <v>41</v>
      </c>
      <c r="R5" t="s">
        <v>41</v>
      </c>
      <c r="S5" t="s">
        <v>41</v>
      </c>
      <c r="T5" t="s">
        <v>41</v>
      </c>
      <c r="U5" t="s">
        <v>41</v>
      </c>
      <c r="V5" t="s">
        <v>41</v>
      </c>
      <c r="W5" t="s">
        <v>41</v>
      </c>
      <c r="X5" t="s">
        <v>41</v>
      </c>
    </row>
    <row r="6" spans="3:24" ht="6.75" customHeight="1" x14ac:dyDescent="0.25"/>
    <row r="7" spans="3:24" x14ac:dyDescent="0.25">
      <c r="C7" t="s">
        <v>0</v>
      </c>
      <c r="D7" s="5">
        <v>19190</v>
      </c>
      <c r="E7" s="5">
        <v>16311</v>
      </c>
      <c r="F7" s="5">
        <v>15867</v>
      </c>
      <c r="G7" s="5">
        <v>13180</v>
      </c>
      <c r="H7" s="5">
        <v>11116</v>
      </c>
      <c r="I7" s="5">
        <v>13375</v>
      </c>
      <c r="J7" s="5">
        <v>9849</v>
      </c>
      <c r="K7" s="5">
        <v>8723</v>
      </c>
      <c r="L7" s="5">
        <v>7211</v>
      </c>
      <c r="M7" s="5">
        <v>7855</v>
      </c>
      <c r="N7" s="5">
        <v>7566</v>
      </c>
      <c r="O7" s="5">
        <v>7035</v>
      </c>
      <c r="P7" s="5">
        <v>7549</v>
      </c>
      <c r="Q7" s="5">
        <v>8390</v>
      </c>
      <c r="R7" s="5">
        <v>4147</v>
      </c>
      <c r="S7" s="5">
        <v>2694</v>
      </c>
      <c r="T7" s="5">
        <v>2394</v>
      </c>
      <c r="U7" s="5">
        <v>2020</v>
      </c>
      <c r="V7" s="5">
        <v>1808</v>
      </c>
      <c r="W7" s="5">
        <v>1998</v>
      </c>
      <c r="X7" s="5"/>
    </row>
    <row r="8" spans="3:24" x14ac:dyDescent="0.25">
      <c r="C8" s="1" t="s">
        <v>5</v>
      </c>
      <c r="D8" s="6">
        <v>-110</v>
      </c>
      <c r="E8" s="6">
        <v>-51</v>
      </c>
      <c r="F8" s="6">
        <v>-54</v>
      </c>
      <c r="G8" s="6">
        <v>-40</v>
      </c>
      <c r="H8" s="6">
        <v>-39</v>
      </c>
      <c r="I8" s="6">
        <v>-36</v>
      </c>
      <c r="J8" s="6">
        <v>-27</v>
      </c>
      <c r="K8" s="6">
        <v>-27</v>
      </c>
      <c r="L8" s="6">
        <v>-24</v>
      </c>
      <c r="M8" s="6">
        <v>-27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3:24" x14ac:dyDescent="0.25">
      <c r="C9" t="s">
        <v>26</v>
      </c>
      <c r="D9" s="5">
        <f>D7+D8</f>
        <v>19080</v>
      </c>
      <c r="E9" s="5">
        <f>E7+E8</f>
        <v>16260</v>
      </c>
      <c r="F9" s="5">
        <f>F7+F8</f>
        <v>15813</v>
      </c>
      <c r="G9" s="5">
        <f>G7+G8</f>
        <v>13140</v>
      </c>
      <c r="H9" s="5">
        <f>H7+H8</f>
        <v>11077</v>
      </c>
      <c r="I9" s="5">
        <f>I7+I8</f>
        <v>13339</v>
      </c>
      <c r="J9" s="5">
        <f>J7+J8</f>
        <v>9822</v>
      </c>
      <c r="K9" s="5">
        <f>K7+K8</f>
        <v>8696</v>
      </c>
      <c r="L9" s="5">
        <f>L7+L8</f>
        <v>7187</v>
      </c>
      <c r="M9" s="5">
        <f>M7+M8</f>
        <v>7828</v>
      </c>
      <c r="N9" s="5">
        <f t="shared" ref="N9:T9" si="0">N7+N8</f>
        <v>7566</v>
      </c>
      <c r="O9" s="5">
        <f t="shared" si="0"/>
        <v>7035</v>
      </c>
      <c r="P9" s="5">
        <f t="shared" si="0"/>
        <v>7549</v>
      </c>
      <c r="Q9" s="5">
        <f t="shared" si="0"/>
        <v>8390</v>
      </c>
      <c r="R9" s="5">
        <f t="shared" si="0"/>
        <v>4147</v>
      </c>
      <c r="S9" s="5">
        <f t="shared" si="0"/>
        <v>2694</v>
      </c>
      <c r="T9" s="5">
        <f t="shared" si="0"/>
        <v>2394</v>
      </c>
      <c r="U9" s="5">
        <f>U7+U8</f>
        <v>2020</v>
      </c>
      <c r="V9" s="5">
        <f t="shared" ref="V9" si="1">V7+V8</f>
        <v>1808</v>
      </c>
      <c r="W9" s="5">
        <f t="shared" ref="W9" si="2">W7+W8</f>
        <v>1998</v>
      </c>
      <c r="X9" s="5">
        <f>X7+X8</f>
        <v>0</v>
      </c>
    </row>
    <row r="10" spans="3:24" x14ac:dyDescent="0.25">
      <c r="C10" s="1" t="s">
        <v>42</v>
      </c>
      <c r="D10" s="6">
        <v>-4439</v>
      </c>
      <c r="E10" s="6">
        <v>-3997</v>
      </c>
      <c r="F10" s="6">
        <v>-4056</v>
      </c>
      <c r="G10" s="6">
        <v>-3526</v>
      </c>
      <c r="H10" s="6">
        <v>-3416</v>
      </c>
      <c r="I10" s="6">
        <v>-3254</v>
      </c>
      <c r="J10" s="6">
        <v>-2931</v>
      </c>
      <c r="K10" s="6">
        <v>-2750</v>
      </c>
      <c r="L10" s="6">
        <v>-1933</v>
      </c>
      <c r="M10" s="6">
        <v>-1706</v>
      </c>
      <c r="N10" s="6">
        <v>-1612</v>
      </c>
      <c r="O10" s="6">
        <v>-1493</v>
      </c>
      <c r="P10" s="6">
        <v>-1621</v>
      </c>
      <c r="Q10" s="6">
        <v>-1412</v>
      </c>
      <c r="R10" s="6">
        <v>-1211</v>
      </c>
      <c r="S10" s="6">
        <v>-1145</v>
      </c>
      <c r="T10" s="6">
        <v>-1156</v>
      </c>
      <c r="U10" s="6">
        <v>-1224</v>
      </c>
      <c r="V10" s="6">
        <v>-1165</v>
      </c>
      <c r="W10" s="6">
        <v>-1179</v>
      </c>
      <c r="X10" s="6"/>
    </row>
    <row r="11" spans="3:24" x14ac:dyDescent="0.25">
      <c r="C11" t="s">
        <v>43</v>
      </c>
      <c r="D11" s="5">
        <f>D9+D10</f>
        <v>14641</v>
      </c>
      <c r="E11" s="5">
        <f>E9+E10</f>
        <v>12263</v>
      </c>
      <c r="F11" s="5">
        <f>F9+F10</f>
        <v>11757</v>
      </c>
      <c r="G11" s="5">
        <f>G9+G10</f>
        <v>9614</v>
      </c>
      <c r="H11" s="5">
        <f>H9+H10</f>
        <v>7661</v>
      </c>
      <c r="I11" s="5">
        <f>I9+I10</f>
        <v>10085</v>
      </c>
      <c r="J11" s="5">
        <f>J9+J10</f>
        <v>6891</v>
      </c>
      <c r="K11" s="5">
        <f>K9+K10</f>
        <v>5946</v>
      </c>
      <c r="L11" s="5">
        <f>L9+L10</f>
        <v>5254</v>
      </c>
      <c r="M11" s="5">
        <f>M9+M10</f>
        <v>6122</v>
      </c>
      <c r="N11" s="5">
        <f t="shared" ref="N11:T11" si="3">N9+N10</f>
        <v>5954</v>
      </c>
      <c r="O11" s="5">
        <f t="shared" si="3"/>
        <v>5542</v>
      </c>
      <c r="P11" s="5">
        <f t="shared" si="3"/>
        <v>5928</v>
      </c>
      <c r="Q11" s="5">
        <f t="shared" si="3"/>
        <v>6978</v>
      </c>
      <c r="R11" s="5">
        <f t="shared" si="3"/>
        <v>2936</v>
      </c>
      <c r="S11" s="5">
        <f t="shared" si="3"/>
        <v>1549</v>
      </c>
      <c r="T11" s="5">
        <f t="shared" si="3"/>
        <v>1238</v>
      </c>
      <c r="U11" s="5">
        <f>U9+U10</f>
        <v>796</v>
      </c>
      <c r="V11" s="5">
        <f t="shared" ref="V11" si="4">V9+V10</f>
        <v>643</v>
      </c>
      <c r="W11" s="5">
        <f t="shared" ref="W11" si="5">W9+W10</f>
        <v>819</v>
      </c>
      <c r="X11" s="5">
        <f>X9+X10</f>
        <v>0</v>
      </c>
    </row>
    <row r="12" spans="3:24" x14ac:dyDescent="0.25">
      <c r="C12" t="s">
        <v>44</v>
      </c>
      <c r="D12" s="5">
        <v>-1197</v>
      </c>
      <c r="E12" s="5">
        <v>-1044</v>
      </c>
      <c r="F12" s="5">
        <v>-762</v>
      </c>
      <c r="G12" s="5">
        <v>-858</v>
      </c>
      <c r="H12" s="5">
        <v>-771</v>
      </c>
      <c r="I12" s="5">
        <v>-684</v>
      </c>
      <c r="J12" s="5">
        <v>-647</v>
      </c>
      <c r="K12" s="5">
        <v>-507</v>
      </c>
      <c r="L12" s="5">
        <v>-158</v>
      </c>
      <c r="M12" s="5">
        <v>-90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3:24" x14ac:dyDescent="0.25">
      <c r="C13" t="s">
        <v>12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-138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</row>
    <row r="14" spans="3:24" x14ac:dyDescent="0.25">
      <c r="C14" t="s">
        <v>73</v>
      </c>
      <c r="D14" s="5">
        <v>0</v>
      </c>
      <c r="E14" s="5">
        <v>-123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</row>
    <row r="15" spans="3:24" x14ac:dyDescent="0.25">
      <c r="C15" t="s">
        <v>13</v>
      </c>
      <c r="D15" s="5">
        <v>-181</v>
      </c>
      <c r="E15" s="5">
        <v>-177</v>
      </c>
      <c r="F15" s="5">
        <v>-114</v>
      </c>
      <c r="G15" s="5">
        <v>-134</v>
      </c>
      <c r="H15" s="5">
        <v>-82</v>
      </c>
      <c r="I15" s="5">
        <v>-114</v>
      </c>
      <c r="J15" s="5">
        <v>-196</v>
      </c>
      <c r="K15" s="5">
        <v>-183</v>
      </c>
      <c r="L15" s="5">
        <v>-55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</row>
    <row r="16" spans="3:24" x14ac:dyDescent="0.25">
      <c r="C16" t="s">
        <v>45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-55</v>
      </c>
      <c r="M16" s="5">
        <v>0</v>
      </c>
      <c r="N16" s="5">
        <v>0</v>
      </c>
      <c r="O16" s="5">
        <v>0</v>
      </c>
      <c r="P16" s="5">
        <v>0</v>
      </c>
      <c r="Q16" s="9">
        <v>206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</row>
    <row r="17" spans="3:24" x14ac:dyDescent="0.25">
      <c r="C17" s="19" t="s">
        <v>16</v>
      </c>
      <c r="D17" s="20">
        <v>69</v>
      </c>
      <c r="E17" s="20">
        <v>32</v>
      </c>
      <c r="F17" s="20">
        <v>2</v>
      </c>
      <c r="G17" s="20">
        <v>-12</v>
      </c>
      <c r="H17" s="20">
        <v>-9</v>
      </c>
      <c r="I17" s="20">
        <v>-9</v>
      </c>
      <c r="J17" s="20">
        <v>-10</v>
      </c>
      <c r="K17" s="20">
        <v>-10</v>
      </c>
      <c r="L17" s="20">
        <v>-3</v>
      </c>
      <c r="M17" s="20">
        <v>0</v>
      </c>
      <c r="N17" s="20">
        <v>0</v>
      </c>
      <c r="O17" s="20">
        <v>0</v>
      </c>
      <c r="P17" s="20">
        <v>0</v>
      </c>
      <c r="Q17" s="20">
        <v>6</v>
      </c>
      <c r="R17" s="20">
        <v>27</v>
      </c>
      <c r="S17" s="20">
        <v>18</v>
      </c>
      <c r="T17" s="20">
        <v>13</v>
      </c>
      <c r="U17" s="20">
        <v>9</v>
      </c>
      <c r="V17" s="20">
        <v>5</v>
      </c>
      <c r="W17" s="20">
        <v>0</v>
      </c>
      <c r="X17" s="20">
        <v>0</v>
      </c>
    </row>
    <row r="18" spans="3:24" x14ac:dyDescent="0.25">
      <c r="C18" t="s">
        <v>17</v>
      </c>
      <c r="D18" s="5">
        <f>D11+D12+D13+D14+D15+D16+D17</f>
        <v>13332</v>
      </c>
      <c r="E18" s="5">
        <f>E11+E12+E13+E14+E15+E16+E17</f>
        <v>10951</v>
      </c>
      <c r="F18" s="5">
        <f>F11+F12+F13+F14+F15+F16+F17</f>
        <v>10883</v>
      </c>
      <c r="G18" s="5">
        <f>G11+G12+G13+G14+G15+G16+G17</f>
        <v>8610</v>
      </c>
      <c r="H18" s="5">
        <f>H11+H12+H13+H14+H15+H16+H17</f>
        <v>6799</v>
      </c>
      <c r="I18" s="5">
        <f>I11+I12+I13+I14+I15+I16+I17</f>
        <v>9278</v>
      </c>
      <c r="J18" s="5">
        <f>J11+J12+J13+J14+J15+J16+J17</f>
        <v>6038</v>
      </c>
      <c r="K18" s="5">
        <f>K11+K12+K13+K14+K15+K16+K17</f>
        <v>5246</v>
      </c>
      <c r="L18" s="5">
        <f>L11+L12+L13+L14+L15+L16+L17</f>
        <v>4845</v>
      </c>
      <c r="M18" s="5">
        <f>M11+M12+M13+M14+M15+M16+M17</f>
        <v>6032</v>
      </c>
      <c r="N18" s="5">
        <f t="shared" ref="N18:T18" si="6">N11+N12+N13+N14+N15+N16+N17</f>
        <v>5954</v>
      </c>
      <c r="O18" s="5">
        <f t="shared" si="6"/>
        <v>5542</v>
      </c>
      <c r="P18" s="5">
        <f t="shared" si="6"/>
        <v>5928</v>
      </c>
      <c r="Q18" s="5">
        <f t="shared" si="6"/>
        <v>7190</v>
      </c>
      <c r="R18" s="5">
        <f t="shared" si="6"/>
        <v>2963</v>
      </c>
      <c r="S18" s="5">
        <f t="shared" si="6"/>
        <v>1567</v>
      </c>
      <c r="T18" s="5">
        <f t="shared" si="6"/>
        <v>1251</v>
      </c>
      <c r="U18" s="5">
        <f>U11+U12+U13+U14+U15+U16+U17</f>
        <v>805</v>
      </c>
      <c r="V18" s="5">
        <f t="shared" ref="V18" si="7">V11+V12+V13+V14+V15+V16+V17</f>
        <v>648</v>
      </c>
      <c r="W18" s="5">
        <f t="shared" ref="W18" si="8">W11+W12+W13+W14+W15+W16+W17</f>
        <v>819</v>
      </c>
      <c r="X18" s="5">
        <f>X11+X12+X13+X14+X15+X16+X17</f>
        <v>0</v>
      </c>
    </row>
    <row r="19" spans="3:24" x14ac:dyDescent="0.25">
      <c r="C19" t="s">
        <v>18</v>
      </c>
      <c r="D19" s="5">
        <v>-1845</v>
      </c>
      <c r="E19" s="5">
        <v>-1561</v>
      </c>
      <c r="F19" s="5">
        <v>-1592</v>
      </c>
      <c r="G19" s="5">
        <v>-1255</v>
      </c>
      <c r="H19" s="5">
        <v>-1058</v>
      </c>
      <c r="I19" s="5">
        <v>-1347</v>
      </c>
      <c r="J19" s="5">
        <v>-900</v>
      </c>
      <c r="K19" s="5">
        <v>-700</v>
      </c>
      <c r="L19" s="5">
        <v>-761</v>
      </c>
      <c r="M19" s="5">
        <v>-939</v>
      </c>
      <c r="N19" s="5">
        <v>-917</v>
      </c>
      <c r="O19" s="5">
        <v>-838</v>
      </c>
      <c r="P19" s="5">
        <v>-799</v>
      </c>
      <c r="Q19" s="5">
        <v>-1021</v>
      </c>
      <c r="R19" s="5">
        <v>-445</v>
      </c>
      <c r="S19" s="5">
        <v>-227</v>
      </c>
      <c r="T19" s="5">
        <v>-194</v>
      </c>
      <c r="U19" s="5">
        <v>-112</v>
      </c>
      <c r="V19" s="5">
        <v>-59</v>
      </c>
      <c r="W19" s="5">
        <v>-85</v>
      </c>
      <c r="X19" s="5"/>
    </row>
    <row r="20" spans="3:24" x14ac:dyDescent="0.25">
      <c r="C20" s="1" t="s">
        <v>46</v>
      </c>
      <c r="D20" s="6">
        <v>18</v>
      </c>
      <c r="E20" s="6">
        <v>1</v>
      </c>
      <c r="F20" s="6">
        <v>21</v>
      </c>
      <c r="G20" s="6">
        <v>49</v>
      </c>
      <c r="H20" s="6">
        <v>28</v>
      </c>
      <c r="I20" s="6">
        <v>25</v>
      </c>
      <c r="J20" s="6">
        <v>27</v>
      </c>
      <c r="K20" s="6">
        <v>6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/>
    </row>
    <row r="21" spans="3:24" x14ac:dyDescent="0.25">
      <c r="C21" t="s">
        <v>19</v>
      </c>
      <c r="D21" s="5">
        <f>D18+D19+D20</f>
        <v>11505</v>
      </c>
      <c r="E21" s="5">
        <f>E18+E19+E20</f>
        <v>9391</v>
      </c>
      <c r="F21" s="5">
        <f>F18+F19+F20</f>
        <v>9312</v>
      </c>
      <c r="G21" s="5">
        <f>G18+G19+G20</f>
        <v>7404</v>
      </c>
      <c r="H21" s="5">
        <f>H18+H19+H20</f>
        <v>5769</v>
      </c>
      <c r="I21" s="5">
        <f>I18+I19+I20</f>
        <v>7956</v>
      </c>
      <c r="J21" s="5">
        <f>J18+J19+J20</f>
        <v>5165</v>
      </c>
      <c r="K21" s="5">
        <f>K18+K19+K20</f>
        <v>4552</v>
      </c>
      <c r="L21" s="5">
        <f>L18+L19+L20</f>
        <v>4084</v>
      </c>
      <c r="M21" s="5">
        <f>M18+M19+M20</f>
        <v>5093</v>
      </c>
      <c r="N21" s="5">
        <f t="shared" ref="N21:T21" si="9">N18+N19+N20</f>
        <v>5037</v>
      </c>
      <c r="O21" s="5">
        <f t="shared" si="9"/>
        <v>4704</v>
      </c>
      <c r="P21" s="5">
        <f t="shared" si="9"/>
        <v>5129</v>
      </c>
      <c r="Q21" s="5">
        <f t="shared" si="9"/>
        <v>6169</v>
      </c>
      <c r="R21" s="5">
        <f t="shared" si="9"/>
        <v>2518</v>
      </c>
      <c r="S21" s="5">
        <f t="shared" si="9"/>
        <v>1340</v>
      </c>
      <c r="T21" s="5">
        <f t="shared" si="9"/>
        <v>1057</v>
      </c>
      <c r="U21" s="5">
        <f>U18+U19+U20</f>
        <v>693</v>
      </c>
      <c r="V21" s="5">
        <f t="shared" ref="V21" si="10">V18+V19+V20</f>
        <v>589</v>
      </c>
      <c r="W21" s="5">
        <f t="shared" ref="W21" si="11">W18+W19+W20</f>
        <v>734</v>
      </c>
      <c r="X21" s="5">
        <f>X18+X19+X20</f>
        <v>0</v>
      </c>
    </row>
    <row r="22" spans="3:24" x14ac:dyDescent="0.25">
      <c r="C22" t="s">
        <v>25</v>
      </c>
      <c r="D22" s="17">
        <v>9.11</v>
      </c>
      <c r="E22" s="17">
        <v>7.49</v>
      </c>
      <c r="F22" s="17">
        <v>7.5</v>
      </c>
      <c r="G22" s="17">
        <v>6.03</v>
      </c>
      <c r="H22" s="17">
        <v>4.76</v>
      </c>
      <c r="I22" s="17">
        <v>6.7</v>
      </c>
      <c r="J22" s="17">
        <v>4.4400000000000004</v>
      </c>
      <c r="K22" s="17">
        <v>3.95</v>
      </c>
      <c r="L22" s="17">
        <v>3.75</v>
      </c>
      <c r="M22" s="17">
        <v>4.71</v>
      </c>
      <c r="N22" s="17">
        <v>4.68</v>
      </c>
      <c r="O22" s="17">
        <v>4.38</v>
      </c>
      <c r="P22" s="17">
        <v>4.78</v>
      </c>
      <c r="Q22" s="17">
        <v>5.78</v>
      </c>
      <c r="R22" s="17">
        <v>2.37</v>
      </c>
      <c r="S22" s="17">
        <v>1.26</v>
      </c>
      <c r="T22" s="17">
        <v>1</v>
      </c>
      <c r="U22" s="17">
        <v>0.66</v>
      </c>
      <c r="V22" s="17">
        <v>0.56000000000000005</v>
      </c>
      <c r="W22" s="17">
        <v>0.71</v>
      </c>
      <c r="X22" s="17"/>
    </row>
    <row r="23" spans="3:24" x14ac:dyDescent="0.25">
      <c r="C23" t="s">
        <v>47</v>
      </c>
      <c r="D23" s="17">
        <v>8.17</v>
      </c>
      <c r="E23" s="17">
        <v>6.71</v>
      </c>
      <c r="F23" s="17">
        <v>6.71</v>
      </c>
      <c r="G23" s="17">
        <v>5.4</v>
      </c>
      <c r="H23" s="17">
        <v>4.25</v>
      </c>
      <c r="I23" s="17">
        <v>5.95</v>
      </c>
      <c r="J23" s="17">
        <v>3.98</v>
      </c>
      <c r="K23" s="17">
        <v>3.54</v>
      </c>
      <c r="L23" s="17">
        <v>3.31</v>
      </c>
      <c r="M23" s="17">
        <v>4.25</v>
      </c>
      <c r="N23" s="17">
        <v>4.2</v>
      </c>
      <c r="O23" s="17">
        <v>3.93</v>
      </c>
      <c r="P23" s="17">
        <v>4.29</v>
      </c>
      <c r="Q23" s="17">
        <v>5.19</v>
      </c>
      <c r="R23" s="17">
        <v>2.1</v>
      </c>
      <c r="S23" s="17">
        <v>1.1299999999999999</v>
      </c>
      <c r="T23" s="17">
        <v>0.9</v>
      </c>
      <c r="U23" s="17">
        <v>0.6</v>
      </c>
      <c r="V23" s="17">
        <v>0.51</v>
      </c>
      <c r="W23" s="17">
        <v>0.33</v>
      </c>
      <c r="X23" s="17"/>
    </row>
    <row r="24" spans="3:24" x14ac:dyDescent="0.25">
      <c r="U24" s="24">
        <v>1.68</v>
      </c>
      <c r="V24" t="s">
        <v>91</v>
      </c>
    </row>
    <row r="25" spans="3:24" x14ac:dyDescent="0.25">
      <c r="C25" t="s">
        <v>48</v>
      </c>
      <c r="D25" s="5">
        <v>23413</v>
      </c>
      <c r="E25" s="5">
        <v>23856</v>
      </c>
      <c r="F25" s="5">
        <v>20165</v>
      </c>
      <c r="G25" s="5">
        <v>19586</v>
      </c>
      <c r="H25" s="5">
        <v>19508</v>
      </c>
      <c r="I25" s="5">
        <v>19622</v>
      </c>
      <c r="J25" s="5">
        <v>19672</v>
      </c>
      <c r="K25" s="5">
        <v>20797</v>
      </c>
      <c r="L25" s="5">
        <v>20260</v>
      </c>
      <c r="M25" s="5">
        <v>1580</v>
      </c>
      <c r="N25" s="5">
        <v>2350</v>
      </c>
      <c r="O25" s="5">
        <v>2637</v>
      </c>
      <c r="P25" s="5">
        <v>425</v>
      </c>
      <c r="Q25" s="5">
        <v>884</v>
      </c>
      <c r="R25" s="5">
        <v>454</v>
      </c>
      <c r="S25" s="5">
        <v>1710</v>
      </c>
      <c r="T25" s="5">
        <v>2839</v>
      </c>
      <c r="U25" s="5">
        <v>3059</v>
      </c>
      <c r="V25" s="5">
        <v>2250</v>
      </c>
      <c r="W25" s="5">
        <v>2082</v>
      </c>
      <c r="X25" s="5"/>
    </row>
    <row r="26" spans="3:24" x14ac:dyDescent="0.25">
      <c r="C26" s="5" t="s">
        <v>49</v>
      </c>
      <c r="D26" s="5">
        <v>375693</v>
      </c>
      <c r="E26" s="5">
        <v>255195</v>
      </c>
      <c r="F26" s="5">
        <v>235783</v>
      </c>
      <c r="G26" s="5">
        <v>298018</v>
      </c>
      <c r="H26" s="5">
        <v>227810</v>
      </c>
      <c r="I26" s="5">
        <v>218571</v>
      </c>
      <c r="J26" s="5">
        <v>232188</v>
      </c>
      <c r="K26" s="5">
        <v>65146</v>
      </c>
      <c r="L26" s="5">
        <v>60577</v>
      </c>
      <c r="M26" s="5">
        <v>52448</v>
      </c>
      <c r="N26" s="5">
        <v>45534</v>
      </c>
      <c r="O26" s="5">
        <v>42695</v>
      </c>
      <c r="P26" s="5">
        <v>62397</v>
      </c>
      <c r="Q26" s="5">
        <v>87070</v>
      </c>
      <c r="R26" s="5">
        <v>40207</v>
      </c>
      <c r="S26" s="5">
        <v>21236</v>
      </c>
      <c r="T26" s="5">
        <v>18629</v>
      </c>
      <c r="U26" s="5">
        <v>16772</v>
      </c>
      <c r="V26" s="5">
        <v>11802</v>
      </c>
      <c r="W26" s="5">
        <v>11669</v>
      </c>
      <c r="X26" s="5"/>
    </row>
    <row r="27" spans="3:24" x14ac:dyDescent="0.25">
      <c r="C27" s="6" t="s">
        <v>50</v>
      </c>
      <c r="D27" s="6">
        <v>-346334</v>
      </c>
      <c r="E27" s="6">
        <v>-230937</v>
      </c>
      <c r="F27" s="6">
        <v>-213581</v>
      </c>
      <c r="G27" s="6">
        <v>-278566</v>
      </c>
      <c r="H27" s="6">
        <v>-210688</v>
      </c>
      <c r="I27" s="6">
        <v>-203976</v>
      </c>
      <c r="J27" s="6">
        <v>-222564</v>
      </c>
      <c r="K27" s="6">
        <v>-57538</v>
      </c>
      <c r="L27" s="6">
        <v>-55337</v>
      </c>
      <c r="M27" s="6">
        <v>-44808</v>
      </c>
      <c r="N27" s="6">
        <v>-39160</v>
      </c>
      <c r="O27" s="6">
        <v>-36985</v>
      </c>
      <c r="P27" s="6">
        <v>-55220</v>
      </c>
      <c r="Q27" s="6">
        <v>-79273</v>
      </c>
      <c r="R27" s="6">
        <v>-35134</v>
      </c>
      <c r="S27" s="6">
        <v>-18336</v>
      </c>
      <c r="T27" s="6">
        <v>-17168</v>
      </c>
      <c r="U27" s="6">
        <v>-13923</v>
      </c>
      <c r="V27" s="6">
        <v>-8249</v>
      </c>
      <c r="W27" s="6">
        <v>-8200</v>
      </c>
      <c r="X27" s="6"/>
    </row>
    <row r="28" spans="3:24" x14ac:dyDescent="0.25">
      <c r="C28" s="7" t="s">
        <v>51</v>
      </c>
      <c r="D28" s="7">
        <f>D26+D27</f>
        <v>29359</v>
      </c>
      <c r="E28" s="7">
        <f>E26+E27</f>
        <v>24258</v>
      </c>
      <c r="F28" s="7">
        <f>F26+F27</f>
        <v>22202</v>
      </c>
      <c r="G28" s="7">
        <f>G26+G27</f>
        <v>19452</v>
      </c>
      <c r="H28" s="7">
        <f>H26+H27</f>
        <v>17122</v>
      </c>
      <c r="I28" s="7">
        <f>I26+I27</f>
        <v>14595</v>
      </c>
      <c r="J28" s="7">
        <f>J26+J27</f>
        <v>9624</v>
      </c>
      <c r="K28" s="7">
        <f>K26+K27</f>
        <v>7608</v>
      </c>
      <c r="L28" s="7">
        <f>L26+L27</f>
        <v>5240</v>
      </c>
      <c r="M28" s="7">
        <f>M26+M27</f>
        <v>7640</v>
      </c>
      <c r="N28" s="7">
        <f t="shared" ref="N28:T28" si="12">N26+N27</f>
        <v>6374</v>
      </c>
      <c r="O28" s="7">
        <f t="shared" si="12"/>
        <v>5710</v>
      </c>
      <c r="P28" s="7">
        <f t="shared" si="12"/>
        <v>7177</v>
      </c>
      <c r="Q28" s="7">
        <f t="shared" si="12"/>
        <v>7797</v>
      </c>
      <c r="R28" s="7">
        <f t="shared" si="12"/>
        <v>5073</v>
      </c>
      <c r="S28" s="7">
        <f t="shared" si="12"/>
        <v>2900</v>
      </c>
      <c r="T28" s="7">
        <f t="shared" si="12"/>
        <v>1461</v>
      </c>
      <c r="U28" s="7">
        <f>U26+U27</f>
        <v>2849</v>
      </c>
      <c r="V28" s="7">
        <f t="shared" ref="V28" si="13">V26+V27</f>
        <v>3553</v>
      </c>
      <c r="W28" s="7">
        <f t="shared" ref="W28" si="14">W26+W27</f>
        <v>3469</v>
      </c>
      <c r="X28" s="7">
        <f>X26+X27</f>
        <v>0</v>
      </c>
    </row>
    <row r="29" spans="3:24" x14ac:dyDescent="0.25">
      <c r="C29" s="5" t="s">
        <v>52</v>
      </c>
      <c r="D29" s="5">
        <f>D25+D26+D27</f>
        <v>52772</v>
      </c>
      <c r="E29" s="5">
        <f>E25+E26+E27</f>
        <v>48114</v>
      </c>
      <c r="F29" s="5">
        <f>F25+F26+F27</f>
        <v>42367</v>
      </c>
      <c r="G29" s="5">
        <f>G25+G26+G27</f>
        <v>39038</v>
      </c>
      <c r="H29" s="5">
        <f>H25+H26+H27</f>
        <v>36630</v>
      </c>
      <c r="I29" s="5">
        <f>I25+I26+I27</f>
        <v>34217</v>
      </c>
      <c r="J29" s="5">
        <f>J25+J26+J27</f>
        <v>29296</v>
      </c>
      <c r="K29" s="5">
        <f>K25+K26+K27</f>
        <v>28405</v>
      </c>
      <c r="L29" s="5">
        <f>L25+L26+L27</f>
        <v>25500</v>
      </c>
      <c r="M29" s="5">
        <f>M25+M26+M27</f>
        <v>9220</v>
      </c>
      <c r="N29" s="5">
        <f t="shared" ref="N29:T29" si="15">N25+N26+N27</f>
        <v>8724</v>
      </c>
      <c r="O29" s="5">
        <f t="shared" si="15"/>
        <v>8347</v>
      </c>
      <c r="P29" s="5">
        <f t="shared" si="15"/>
        <v>7602</v>
      </c>
      <c r="Q29" s="5">
        <f t="shared" si="15"/>
        <v>8681</v>
      </c>
      <c r="R29" s="5">
        <f t="shared" si="15"/>
        <v>5527</v>
      </c>
      <c r="S29" s="5">
        <f t="shared" si="15"/>
        <v>4610</v>
      </c>
      <c r="T29" s="5">
        <f t="shared" si="15"/>
        <v>4300</v>
      </c>
      <c r="U29" s="5">
        <f>U25+U26+U27</f>
        <v>5908</v>
      </c>
      <c r="V29" s="5">
        <f t="shared" ref="V29:W29" si="16">V25+V26+V27</f>
        <v>5803</v>
      </c>
      <c r="W29" s="5">
        <f t="shared" si="16"/>
        <v>5551</v>
      </c>
      <c r="X29" s="5">
        <f>X25+X26+X27</f>
        <v>0</v>
      </c>
    </row>
    <row r="30" spans="3:24" x14ac:dyDescent="0.25">
      <c r="C30" s="6" t="s">
        <v>53</v>
      </c>
      <c r="D30" s="6">
        <v>-3536</v>
      </c>
      <c r="E30" s="6">
        <v>-3613</v>
      </c>
      <c r="F30" s="6">
        <v>-1464</v>
      </c>
      <c r="G30" s="6">
        <v>-1663</v>
      </c>
      <c r="H30" s="6">
        <v>-4246</v>
      </c>
      <c r="I30" s="6">
        <v>-4255</v>
      </c>
      <c r="J30" s="6">
        <v>-7937</v>
      </c>
      <c r="K30" s="6">
        <v>-7887</v>
      </c>
      <c r="L30" s="6">
        <v>-7736</v>
      </c>
      <c r="M30" s="6">
        <v>-60</v>
      </c>
      <c r="N30" s="6">
        <v>-47</v>
      </c>
      <c r="O30" s="6">
        <v>-320</v>
      </c>
      <c r="P30" s="6">
        <v>-308</v>
      </c>
      <c r="Q30" s="6">
        <v>-305</v>
      </c>
      <c r="R30" s="6">
        <v>-270</v>
      </c>
      <c r="S30" s="6">
        <v>-273</v>
      </c>
      <c r="T30" s="6">
        <v>-269</v>
      </c>
      <c r="U30" s="6">
        <v>-296</v>
      </c>
      <c r="V30" s="6">
        <v>-310</v>
      </c>
      <c r="W30" s="6">
        <v>-331</v>
      </c>
      <c r="X30" s="6"/>
    </row>
    <row r="31" spans="3:24" x14ac:dyDescent="0.25">
      <c r="C31" s="5" t="s">
        <v>54</v>
      </c>
      <c r="D31" s="5">
        <f>D29+D30</f>
        <v>49236</v>
      </c>
      <c r="E31" s="5">
        <f>E29+E30</f>
        <v>44501</v>
      </c>
      <c r="F31" s="5">
        <f>F29+F30</f>
        <v>40903</v>
      </c>
      <c r="G31" s="5">
        <f>G29+G30</f>
        <v>37375</v>
      </c>
      <c r="H31" s="5">
        <f>H29+H30</f>
        <v>32384</v>
      </c>
      <c r="I31" s="5">
        <f>I29+I30</f>
        <v>29962</v>
      </c>
      <c r="J31" s="5">
        <f>J29+J30</f>
        <v>21359</v>
      </c>
      <c r="K31" s="5">
        <f>K29+K30</f>
        <v>20518</v>
      </c>
      <c r="L31" s="5">
        <f>L29+L30</f>
        <v>17764</v>
      </c>
      <c r="M31" s="5">
        <f>M29+M30</f>
        <v>9160</v>
      </c>
      <c r="N31" s="5">
        <f t="shared" ref="N31:T31" si="17">N29+N30</f>
        <v>8677</v>
      </c>
      <c r="O31" s="5">
        <f t="shared" si="17"/>
        <v>8027</v>
      </c>
      <c r="P31" s="5">
        <f t="shared" si="17"/>
        <v>7294</v>
      </c>
      <c r="Q31" s="5">
        <f t="shared" si="17"/>
        <v>8376</v>
      </c>
      <c r="R31" s="5">
        <f t="shared" si="17"/>
        <v>5257</v>
      </c>
      <c r="S31" s="5">
        <f t="shared" si="17"/>
        <v>4337</v>
      </c>
      <c r="T31" s="5">
        <f t="shared" si="17"/>
        <v>4031</v>
      </c>
      <c r="U31" s="5">
        <f>U29+U30</f>
        <v>5612</v>
      </c>
      <c r="V31" s="5">
        <f t="shared" ref="V31" si="18">V29+V30</f>
        <v>5493</v>
      </c>
      <c r="W31" s="5">
        <f t="shared" ref="W31" si="19">W29+W30</f>
        <v>5220</v>
      </c>
      <c r="X31" s="5">
        <f>X29+X30</f>
        <v>0</v>
      </c>
    </row>
    <row r="32" spans="3:24" x14ac:dyDescent="0.25">
      <c r="C32" s="6" t="s">
        <v>20</v>
      </c>
      <c r="D32" s="6">
        <v>-318</v>
      </c>
      <c r="E32" s="6">
        <v>-328</v>
      </c>
      <c r="F32" s="6">
        <v>-174</v>
      </c>
      <c r="G32" s="6">
        <v>-102</v>
      </c>
      <c r="H32" s="6">
        <v>-118</v>
      </c>
      <c r="I32" s="6">
        <v>-146</v>
      </c>
      <c r="J32" s="6">
        <v>-86</v>
      </c>
      <c r="K32" s="6">
        <v>-113</v>
      </c>
      <c r="L32" s="6">
        <v>0</v>
      </c>
      <c r="M32" s="6">
        <v>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3:24" x14ac:dyDescent="0.25">
      <c r="C33" s="5" t="s">
        <v>55</v>
      </c>
      <c r="D33" s="5">
        <f>D31+D32</f>
        <v>48918</v>
      </c>
      <c r="E33" s="5">
        <f>E31+E32</f>
        <v>44173</v>
      </c>
      <c r="F33" s="5">
        <f>F31+F32</f>
        <v>40729</v>
      </c>
      <c r="G33" s="5">
        <f>G31+G32</f>
        <v>37273</v>
      </c>
      <c r="H33" s="5">
        <f>H31+H32</f>
        <v>32266</v>
      </c>
      <c r="I33" s="5">
        <f>I31+I32</f>
        <v>29816</v>
      </c>
      <c r="J33" s="5">
        <f>J31+J32</f>
        <v>21273</v>
      </c>
      <c r="K33" s="5">
        <f>K31+K32</f>
        <v>20405</v>
      </c>
      <c r="L33" s="5">
        <f>L31+L32</f>
        <v>17764</v>
      </c>
      <c r="M33" s="5">
        <f>M31+M32</f>
        <v>9160</v>
      </c>
      <c r="N33" s="5">
        <f t="shared" ref="N33:T33" si="20">N31+N32</f>
        <v>8677</v>
      </c>
      <c r="O33" s="5">
        <f t="shared" si="20"/>
        <v>8027</v>
      </c>
      <c r="P33" s="5">
        <f t="shared" si="20"/>
        <v>7294</v>
      </c>
      <c r="Q33" s="5">
        <f t="shared" si="20"/>
        <v>8376</v>
      </c>
      <c r="R33" s="5">
        <f t="shared" si="20"/>
        <v>5257</v>
      </c>
      <c r="S33" s="5">
        <f t="shared" si="20"/>
        <v>4337</v>
      </c>
      <c r="T33" s="5">
        <f t="shared" si="20"/>
        <v>4031</v>
      </c>
      <c r="U33" s="5">
        <f>U31+U32</f>
        <v>5612</v>
      </c>
      <c r="V33" s="5">
        <f t="shared" ref="V33" si="21">V31+V32</f>
        <v>5493</v>
      </c>
      <c r="W33" s="5">
        <f t="shared" ref="W33" si="22">W31+W32</f>
        <v>5220</v>
      </c>
      <c r="X33" s="5">
        <f>X31+X32</f>
        <v>0</v>
      </c>
    </row>
    <row r="34" spans="3:24" x14ac:dyDescent="0.25">
      <c r="C34" t="s">
        <v>56</v>
      </c>
      <c r="D34">
        <v>38.64</v>
      </c>
      <c r="E34">
        <v>35.119999999999997</v>
      </c>
      <c r="F34">
        <v>32.65</v>
      </c>
      <c r="G34">
        <v>30.14</v>
      </c>
      <c r="H34">
        <v>26.42</v>
      </c>
      <c r="I34">
        <v>24.74</v>
      </c>
      <c r="J34">
        <v>18.260000000000002</v>
      </c>
      <c r="K34">
        <v>17.59</v>
      </c>
      <c r="L34">
        <v>15.48</v>
      </c>
      <c r="M34" s="22">
        <v>8.5</v>
      </c>
      <c r="N34">
        <v>8.06</v>
      </c>
      <c r="O34">
        <v>7.46</v>
      </c>
      <c r="P34">
        <v>6.79</v>
      </c>
      <c r="Q34">
        <v>7.83</v>
      </c>
      <c r="R34">
        <v>4.9400000000000004</v>
      </c>
      <c r="S34">
        <v>4.08</v>
      </c>
      <c r="T34">
        <v>3.81</v>
      </c>
      <c r="U34">
        <v>5.35</v>
      </c>
      <c r="V34">
        <v>5.26</v>
      </c>
      <c r="W34">
        <v>5.0199999999999996</v>
      </c>
    </row>
    <row r="35" spans="3:24" x14ac:dyDescent="0.25">
      <c r="D35" t="s">
        <v>64</v>
      </c>
      <c r="E35" t="s">
        <v>65</v>
      </c>
      <c r="F35" t="s">
        <v>107</v>
      </c>
      <c r="G35" t="s">
        <v>66</v>
      </c>
      <c r="H35" t="s">
        <v>67</v>
      </c>
      <c r="I35" t="s">
        <v>68</v>
      </c>
      <c r="J35" t="s">
        <v>69</v>
      </c>
      <c r="K35" t="s">
        <v>70</v>
      </c>
      <c r="L35" t="s">
        <v>71</v>
      </c>
      <c r="M35" t="s">
        <v>72</v>
      </c>
      <c r="N35" t="s">
        <v>74</v>
      </c>
      <c r="O35" t="s">
        <v>75</v>
      </c>
      <c r="P35" t="s">
        <v>76</v>
      </c>
      <c r="Q35" t="s">
        <v>77</v>
      </c>
      <c r="R35" t="s">
        <v>78</v>
      </c>
      <c r="S35" t="s">
        <v>79</v>
      </c>
      <c r="T35" t="s">
        <v>80</v>
      </c>
      <c r="U35" t="s">
        <v>81</v>
      </c>
      <c r="V35" t="s">
        <v>82</v>
      </c>
      <c r="W35" t="s">
        <v>83</v>
      </c>
      <c r="X35" t="s">
        <v>84</v>
      </c>
    </row>
    <row r="36" spans="3:24" x14ac:dyDescent="0.25">
      <c r="C36" t="s">
        <v>57</v>
      </c>
      <c r="D36" s="21">
        <f>D23/D22</f>
        <v>0.89681668496158073</v>
      </c>
      <c r="E36" s="21">
        <f>E23/E22</f>
        <v>0.89586114819759677</v>
      </c>
      <c r="F36" s="21">
        <f>F23/F22</f>
        <v>0.89466666666666661</v>
      </c>
      <c r="G36" s="21">
        <f>G23/G22</f>
        <v>0.89552238805970152</v>
      </c>
      <c r="H36" s="21">
        <f>H23/H22</f>
        <v>0.8928571428571429</v>
      </c>
      <c r="I36" s="21">
        <f>I23/I22</f>
        <v>0.88805970149253732</v>
      </c>
      <c r="J36" s="21">
        <f>J23/J22</f>
        <v>0.89639639639639634</v>
      </c>
      <c r="K36" s="21">
        <f>K23/K22</f>
        <v>0.89620253164556962</v>
      </c>
      <c r="L36" s="21">
        <f>L23/L22</f>
        <v>0.88266666666666671</v>
      </c>
      <c r="M36" s="21">
        <f>M23/M22</f>
        <v>0.90233545647558389</v>
      </c>
      <c r="N36" s="21">
        <f t="shared" ref="N36:T36" si="23">N23/N22</f>
        <v>0.89743589743589758</v>
      </c>
      <c r="O36" s="21">
        <f t="shared" si="23"/>
        <v>0.89726027397260277</v>
      </c>
      <c r="P36" s="21">
        <f t="shared" si="23"/>
        <v>0.89748953974895396</v>
      </c>
      <c r="Q36" s="21">
        <f t="shared" si="23"/>
        <v>0.89792387543252594</v>
      </c>
      <c r="R36" s="21">
        <f t="shared" si="23"/>
        <v>0.88607594936708856</v>
      </c>
      <c r="S36" s="21">
        <f t="shared" si="23"/>
        <v>0.89682539682539675</v>
      </c>
      <c r="T36" s="21">
        <f t="shared" si="23"/>
        <v>0.9</v>
      </c>
      <c r="U36" s="21">
        <f>U23/U22</f>
        <v>0.90909090909090906</v>
      </c>
      <c r="V36" s="21">
        <f t="shared" ref="V36:W36" si="24">V23/V22</f>
        <v>0.9107142857142857</v>
      </c>
      <c r="W36" s="21">
        <f t="shared" si="24"/>
        <v>0.46478873239436624</v>
      </c>
      <c r="X36" s="21" t="e">
        <f>X23/X22</f>
        <v>#DIV/0!</v>
      </c>
    </row>
    <row r="37" spans="3:24" x14ac:dyDescent="0.25">
      <c r="C37" t="s">
        <v>58</v>
      </c>
      <c r="D37" s="21">
        <f t="shared" ref="D37:L37" si="25">-D10/D7</f>
        <v>0.23131839499739448</v>
      </c>
      <c r="E37" s="21">
        <f t="shared" si="25"/>
        <v>0.24504935319722887</v>
      </c>
      <c r="F37" s="21">
        <f t="shared" si="25"/>
        <v>0.25562488183021365</v>
      </c>
      <c r="G37" s="21">
        <f t="shared" si="25"/>
        <v>0.26752655538694992</v>
      </c>
      <c r="H37" s="21">
        <f t="shared" si="25"/>
        <v>0.30730478589420657</v>
      </c>
      <c r="I37" s="21">
        <f t="shared" si="25"/>
        <v>0.24328971962616822</v>
      </c>
      <c r="J37" s="21">
        <f t="shared" si="25"/>
        <v>0.29759366433140422</v>
      </c>
      <c r="K37" s="21">
        <f t="shared" si="25"/>
        <v>0.31525851197982346</v>
      </c>
      <c r="L37" s="21">
        <f t="shared" si="25"/>
        <v>0.26806268201359035</v>
      </c>
      <c r="M37" s="21">
        <f>-M10/M7</f>
        <v>0.21718650541056653</v>
      </c>
      <c r="N37" s="21">
        <f t="shared" ref="N37:T37" si="26">-N10/N9</f>
        <v>0.21305841924398625</v>
      </c>
      <c r="O37" s="21">
        <f t="shared" si="26"/>
        <v>0.21222459132906893</v>
      </c>
      <c r="P37" s="21">
        <f t="shared" si="26"/>
        <v>0.21473042787124122</v>
      </c>
      <c r="Q37" s="21">
        <f t="shared" si="26"/>
        <v>0.16829558998808106</v>
      </c>
      <c r="R37" s="21">
        <f t="shared" si="26"/>
        <v>0.29201832650108511</v>
      </c>
      <c r="S37" s="21">
        <f t="shared" si="26"/>
        <v>0.42501855976243502</v>
      </c>
      <c r="T37" s="21">
        <f t="shared" si="26"/>
        <v>0.4828738512949039</v>
      </c>
      <c r="U37" s="21">
        <f>-U10/U9</f>
        <v>0.60594059405940592</v>
      </c>
      <c r="V37" s="21">
        <f t="shared" ref="V37:W37" si="27">-V10/V9</f>
        <v>0.64435840707964598</v>
      </c>
      <c r="W37" s="21">
        <f t="shared" si="27"/>
        <v>0.59009009009009006</v>
      </c>
      <c r="X37" s="21" t="e">
        <f>-X10/X9</f>
        <v>#DIV/0!</v>
      </c>
    </row>
    <row r="38" spans="3:24" x14ac:dyDescent="0.25">
      <c r="C38" t="s">
        <v>59</v>
      </c>
      <c r="D38" s="21">
        <f t="shared" ref="D38:L38" si="28">D18/D7</f>
        <v>0.69473684210526321</v>
      </c>
      <c r="E38" s="21">
        <f t="shared" si="28"/>
        <v>0.67138740727116675</v>
      </c>
      <c r="F38" s="21">
        <f t="shared" si="28"/>
        <v>0.68588895191277499</v>
      </c>
      <c r="G38" s="21">
        <f t="shared" si="28"/>
        <v>0.65326251896813359</v>
      </c>
      <c r="H38" s="21">
        <f t="shared" si="28"/>
        <v>0.61164087801367395</v>
      </c>
      <c r="I38" s="21">
        <f t="shared" si="28"/>
        <v>0.69368224299065417</v>
      </c>
      <c r="J38" s="21">
        <f t="shared" si="28"/>
        <v>0.61305716316377301</v>
      </c>
      <c r="K38" s="21">
        <f t="shared" si="28"/>
        <v>0.60139860139860135</v>
      </c>
      <c r="L38" s="21">
        <f t="shared" si="28"/>
        <v>0.67189016779919564</v>
      </c>
      <c r="M38" s="21">
        <f>M18/M7</f>
        <v>0.76791852323360921</v>
      </c>
      <c r="N38" s="21">
        <f t="shared" ref="N38:T38" si="29">N18/N9</f>
        <v>0.78694158075601373</v>
      </c>
      <c r="O38" s="21">
        <f t="shared" si="29"/>
        <v>0.7877754086709311</v>
      </c>
      <c r="P38" s="21">
        <f t="shared" si="29"/>
        <v>0.78526957212875881</v>
      </c>
      <c r="Q38" s="21">
        <f t="shared" si="29"/>
        <v>0.85697258641239571</v>
      </c>
      <c r="R38" s="21">
        <f t="shared" si="29"/>
        <v>0.71449240414757653</v>
      </c>
      <c r="S38" s="21">
        <f t="shared" si="29"/>
        <v>0.58166295471417961</v>
      </c>
      <c r="T38" s="21">
        <f t="shared" si="29"/>
        <v>0.52255639097744366</v>
      </c>
      <c r="U38" s="21">
        <f>U18/U9</f>
        <v>0.39851485148514854</v>
      </c>
      <c r="V38" s="21">
        <f t="shared" ref="V38:W38" si="30">V18/V9</f>
        <v>0.3584070796460177</v>
      </c>
      <c r="W38" s="21">
        <f t="shared" si="30"/>
        <v>0.40990990990990989</v>
      </c>
      <c r="X38" s="21" t="e">
        <f>X18/X9</f>
        <v>#DIV/0!</v>
      </c>
    </row>
    <row r="39" spans="3:24" x14ac:dyDescent="0.25">
      <c r="C39" t="s">
        <v>86</v>
      </c>
      <c r="D39" s="21">
        <f>-D19/D18</f>
        <v>0.13838883888388839</v>
      </c>
      <c r="E39" s="21">
        <f>-E19/E18</f>
        <v>0.14254405990320518</v>
      </c>
      <c r="F39" s="21">
        <f>-F19/F18</f>
        <v>0.14628319397225029</v>
      </c>
      <c r="G39" s="21">
        <f>-G19/G18</f>
        <v>0.14576074332171893</v>
      </c>
      <c r="H39" s="21">
        <f>-H19/H18</f>
        <v>0.15561111928224738</v>
      </c>
      <c r="I39" s="21">
        <f>-I19/I18</f>
        <v>0.14518215132571674</v>
      </c>
      <c r="J39" s="21">
        <f>-J19/J18</f>
        <v>0.14905597880092747</v>
      </c>
      <c r="K39" s="21">
        <f>-K19/K18</f>
        <v>0.13343499809378573</v>
      </c>
      <c r="L39" s="21">
        <f>-L19/L18</f>
        <v>0.15706914344685244</v>
      </c>
      <c r="M39" s="21">
        <f>-M19/M18</f>
        <v>0.15566976127320956</v>
      </c>
      <c r="N39" s="21">
        <f>-N19/N18</f>
        <v>0.15401410816257977</v>
      </c>
      <c r="O39" s="21">
        <f>-O19/O18</f>
        <v>0.15120894983760375</v>
      </c>
      <c r="P39" s="21">
        <f>-P19/P18</f>
        <v>0.13478407557354927</v>
      </c>
      <c r="Q39" s="21">
        <f>-Q19/Q18</f>
        <v>0.14200278164116828</v>
      </c>
      <c r="R39" s="21">
        <f>-R19/R18</f>
        <v>0.1501856226797165</v>
      </c>
      <c r="S39" s="21">
        <f>-S19/S18</f>
        <v>0.14486279514996808</v>
      </c>
      <c r="T39" s="21">
        <f>-T19/T18</f>
        <v>0.15507593924860111</v>
      </c>
      <c r="U39" s="21">
        <f>-U19/U18</f>
        <v>0.1391304347826087</v>
      </c>
      <c r="V39" s="21">
        <f>-V19/V18</f>
        <v>9.1049382716049385E-2</v>
      </c>
      <c r="W39" s="21">
        <f>-W19/W18</f>
        <v>0.10378510378510379</v>
      </c>
      <c r="X39" s="21" t="e">
        <f>-X19/X18</f>
        <v>#DIV/0!</v>
      </c>
    </row>
    <row r="40" spans="3:24" x14ac:dyDescent="0.25">
      <c r="C40" t="s">
        <v>60</v>
      </c>
      <c r="D40" s="21">
        <f>(D21-D20)/D33</f>
        <v>0.2348215380841408</v>
      </c>
      <c r="E40" s="21">
        <f>(E21-E20)/E33</f>
        <v>0.21257329137708555</v>
      </c>
      <c r="F40" s="21">
        <f>(F21-F20)/F33</f>
        <v>0.22811755751430185</v>
      </c>
      <c r="G40" s="21">
        <f>(G21-G20)/G33</f>
        <v>0.19732782443055294</v>
      </c>
      <c r="H40" s="21">
        <f>(H21-H20)/H33</f>
        <v>0.17792722990144424</v>
      </c>
      <c r="I40" s="21">
        <f>(I21-I20)/I33</f>
        <v>0.26599812181379123</v>
      </c>
      <c r="J40" s="21">
        <f>(J21-J20)/J33</f>
        <v>0.24152681803224746</v>
      </c>
      <c r="K40" s="21">
        <f>(K21-K20)/K33</f>
        <v>0.22278853222249448</v>
      </c>
      <c r="L40" s="21">
        <f>(L21-L20)/L33</f>
        <v>0.22990317496059445</v>
      </c>
      <c r="M40" s="21">
        <f>(M21-M20)/M33</f>
        <v>0.55600436681222709</v>
      </c>
      <c r="N40" s="21">
        <f t="shared" ref="N40:T40" si="31">(N21-N20)/N33</f>
        <v>0.58050017287080791</v>
      </c>
      <c r="O40" s="21">
        <f t="shared" si="31"/>
        <v>0.58602217515883892</v>
      </c>
      <c r="P40" s="21">
        <f t="shared" si="31"/>
        <v>0.7031806964628462</v>
      </c>
      <c r="Q40" s="21">
        <f t="shared" si="31"/>
        <v>0.73650907354345752</v>
      </c>
      <c r="R40" s="21">
        <f t="shared" si="31"/>
        <v>0.47898040707627926</v>
      </c>
      <c r="S40" s="21">
        <f t="shared" si="31"/>
        <v>0.30896933364076551</v>
      </c>
      <c r="T40" s="21">
        <f t="shared" si="31"/>
        <v>0.26221781195733068</v>
      </c>
      <c r="U40" s="21">
        <f>(U21-U20)/U33</f>
        <v>0.12348538845331433</v>
      </c>
      <c r="V40" s="21">
        <f t="shared" ref="V40:W40" si="32">(V21-V20)/V33</f>
        <v>0.1072273803022028</v>
      </c>
      <c r="W40" s="21">
        <f t="shared" si="32"/>
        <v>0.14061302681992338</v>
      </c>
      <c r="X40" s="21" t="e">
        <f>(X21-X20)/X33</f>
        <v>#DIV/0!</v>
      </c>
    </row>
    <row r="41" spans="3:24" x14ac:dyDescent="0.25">
      <c r="C41" t="s">
        <v>61</v>
      </c>
      <c r="D41" s="23">
        <f>-D26/D27</f>
        <v>1.0847707704123766</v>
      </c>
      <c r="E41" s="23">
        <f>-E26/E27</f>
        <v>1.1050416347315501</v>
      </c>
      <c r="F41" s="23">
        <f>-F26/F27</f>
        <v>1.1039511941605293</v>
      </c>
      <c r="G41" s="23">
        <f>-G26/G27</f>
        <v>1.0698290530789831</v>
      </c>
      <c r="H41" s="23">
        <f>-H26/H27</f>
        <v>1.0812670868772782</v>
      </c>
      <c r="I41" s="23">
        <f t="shared" ref="I41:X41" si="33">-I26/I27</f>
        <v>1.0715525355924227</v>
      </c>
      <c r="J41" s="23">
        <f t="shared" si="33"/>
        <v>1.043241494581334</v>
      </c>
      <c r="K41" s="23">
        <f t="shared" si="33"/>
        <v>1.1322256595641143</v>
      </c>
      <c r="L41" s="23">
        <f t="shared" si="33"/>
        <v>1.0946925203751559</v>
      </c>
      <c r="M41" s="23">
        <f t="shared" si="33"/>
        <v>1.170505266916622</v>
      </c>
      <c r="N41" s="23">
        <f t="shared" si="33"/>
        <v>1.1627681307456588</v>
      </c>
      <c r="O41" s="23">
        <f t="shared" si="33"/>
        <v>1.1543869136136271</v>
      </c>
      <c r="P41" s="23">
        <f t="shared" si="33"/>
        <v>1.1299710249909454</v>
      </c>
      <c r="Q41" s="23">
        <f t="shared" si="33"/>
        <v>1.0983563129943361</v>
      </c>
      <c r="R41" s="23">
        <f t="shared" si="33"/>
        <v>1.144390049524677</v>
      </c>
      <c r="S41" s="23">
        <f t="shared" si="33"/>
        <v>1.1581588132635252</v>
      </c>
      <c r="T41" s="23">
        <f t="shared" si="33"/>
        <v>1.0851001863932899</v>
      </c>
      <c r="U41" s="23">
        <f t="shared" si="33"/>
        <v>1.2046254399195575</v>
      </c>
      <c r="V41" s="23">
        <f t="shared" si="33"/>
        <v>1.4307188750151534</v>
      </c>
      <c r="W41" s="23">
        <f t="shared" si="33"/>
        <v>1.4230487804878049</v>
      </c>
      <c r="X41" s="23" t="e">
        <f t="shared" si="33"/>
        <v>#DIV/0!</v>
      </c>
    </row>
  </sheetData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177B-6F75-4450-BFA6-03637AC8B106}">
  <dimension ref="E4:L23"/>
  <sheetViews>
    <sheetView zoomScaleNormal="100" workbookViewId="0">
      <selection activeCell="I23" sqref="I23"/>
    </sheetView>
  </sheetViews>
  <sheetFormatPr defaultRowHeight="16.5" x14ac:dyDescent="0.25"/>
  <cols>
    <col min="5" max="5" width="25.5" bestFit="1" customWidth="1"/>
    <col min="6" max="8" width="7.5" bestFit="1" customWidth="1"/>
    <col min="9" max="9" width="9.5" bestFit="1" customWidth="1"/>
    <col min="10" max="10" width="7.5" bestFit="1" customWidth="1"/>
    <col min="11" max="11" width="5.625" bestFit="1" customWidth="1"/>
  </cols>
  <sheetData>
    <row r="4" spans="5:12" x14ac:dyDescent="0.25">
      <c r="F4" t="s">
        <v>31</v>
      </c>
      <c r="G4" t="s">
        <v>32</v>
      </c>
      <c r="H4" t="s">
        <v>33</v>
      </c>
      <c r="I4" t="s">
        <v>105</v>
      </c>
      <c r="J4" t="s">
        <v>35</v>
      </c>
      <c r="K4" t="s">
        <v>106</v>
      </c>
      <c r="L4" t="s">
        <v>97</v>
      </c>
    </row>
    <row r="5" spans="5:12" x14ac:dyDescent="0.25">
      <c r="E5" s="25" t="s">
        <v>98</v>
      </c>
      <c r="F5" s="30">
        <v>3409</v>
      </c>
      <c r="G5" s="31">
        <v>2072</v>
      </c>
      <c r="H5" s="31">
        <v>1089</v>
      </c>
      <c r="I5" s="31">
        <v>389</v>
      </c>
      <c r="J5" s="31">
        <v>0</v>
      </c>
      <c r="K5" s="32">
        <v>0</v>
      </c>
      <c r="L5" s="5">
        <f>SUM(F5:K5)</f>
        <v>6959</v>
      </c>
    </row>
    <row r="6" spans="5:12" x14ac:dyDescent="0.25">
      <c r="E6" t="s">
        <v>99</v>
      </c>
      <c r="F6" s="33">
        <v>930</v>
      </c>
      <c r="G6" s="26">
        <v>969</v>
      </c>
      <c r="H6" s="26">
        <v>0</v>
      </c>
      <c r="I6" s="26">
        <v>0</v>
      </c>
      <c r="J6" s="26">
        <v>0</v>
      </c>
      <c r="K6" s="27">
        <v>0</v>
      </c>
      <c r="L6" s="5">
        <f t="shared" ref="L6:L11" si="0">SUM(F6:K6)</f>
        <v>1899</v>
      </c>
    </row>
    <row r="7" spans="5:12" x14ac:dyDescent="0.25">
      <c r="E7" s="25" t="s">
        <v>100</v>
      </c>
      <c r="F7" s="33">
        <v>0</v>
      </c>
      <c r="G7" s="26">
        <v>0</v>
      </c>
      <c r="H7" s="26">
        <v>0</v>
      </c>
      <c r="I7" s="26">
        <v>1264</v>
      </c>
      <c r="J7" s="26">
        <v>0</v>
      </c>
      <c r="K7" s="27">
        <v>0</v>
      </c>
      <c r="L7" s="5">
        <f t="shared" si="0"/>
        <v>1264</v>
      </c>
    </row>
    <row r="8" spans="5:12" x14ac:dyDescent="0.25">
      <c r="E8" s="25" t="s">
        <v>101</v>
      </c>
      <c r="F8" s="33">
        <v>0</v>
      </c>
      <c r="G8" s="26">
        <v>0</v>
      </c>
      <c r="H8" s="26">
        <v>0</v>
      </c>
      <c r="I8" s="26">
        <v>4355</v>
      </c>
      <c r="J8" s="26">
        <v>0</v>
      </c>
      <c r="K8" s="27">
        <v>0</v>
      </c>
      <c r="L8" s="5">
        <f t="shared" si="0"/>
        <v>4355</v>
      </c>
    </row>
    <row r="9" spans="5:12" x14ac:dyDescent="0.25">
      <c r="E9" t="s">
        <v>102</v>
      </c>
      <c r="F9" s="33">
        <v>565</v>
      </c>
      <c r="G9" s="26">
        <v>192</v>
      </c>
      <c r="H9" s="26">
        <v>196</v>
      </c>
      <c r="I9" s="26">
        <v>0</v>
      </c>
      <c r="J9" s="26">
        <v>0</v>
      </c>
      <c r="K9" s="27">
        <v>0</v>
      </c>
      <c r="L9" s="5">
        <f t="shared" si="0"/>
        <v>953</v>
      </c>
    </row>
    <row r="10" spans="5:12" x14ac:dyDescent="0.25">
      <c r="E10" s="12" t="s">
        <v>103</v>
      </c>
      <c r="F10" s="33">
        <v>87</v>
      </c>
      <c r="G10" s="26">
        <v>8</v>
      </c>
      <c r="H10" s="26">
        <v>169</v>
      </c>
      <c r="I10" s="26">
        <v>243</v>
      </c>
      <c r="J10" s="26">
        <v>910</v>
      </c>
      <c r="K10" s="27">
        <f>9+106</f>
        <v>115</v>
      </c>
      <c r="L10" s="5">
        <f t="shared" si="0"/>
        <v>1532</v>
      </c>
    </row>
    <row r="11" spans="5:12" x14ac:dyDescent="0.25">
      <c r="E11" t="s">
        <v>104</v>
      </c>
      <c r="F11" s="34">
        <v>0</v>
      </c>
      <c r="G11" s="28">
        <v>0</v>
      </c>
      <c r="H11" s="28">
        <v>0</v>
      </c>
      <c r="I11" s="28">
        <v>1386</v>
      </c>
      <c r="J11" s="28">
        <v>0</v>
      </c>
      <c r="K11" s="29">
        <v>842</v>
      </c>
      <c r="L11" s="5">
        <f t="shared" si="0"/>
        <v>2228</v>
      </c>
    </row>
    <row r="12" spans="5:12" x14ac:dyDescent="0.25">
      <c r="E12" t="s">
        <v>97</v>
      </c>
      <c r="F12" s="5">
        <f>SUM(F5:F11)</f>
        <v>4991</v>
      </c>
      <c r="G12" s="5">
        <f t="shared" ref="G12:K12" si="1">SUM(G5:G11)</f>
        <v>3241</v>
      </c>
      <c r="H12" s="5">
        <f t="shared" si="1"/>
        <v>1454</v>
      </c>
      <c r="I12" s="5">
        <f t="shared" si="1"/>
        <v>7637</v>
      </c>
      <c r="J12" s="5">
        <f t="shared" si="1"/>
        <v>910</v>
      </c>
      <c r="K12" s="5">
        <f t="shared" si="1"/>
        <v>957</v>
      </c>
      <c r="L12" s="5">
        <f>SUM(L5:L11)</f>
        <v>19190</v>
      </c>
    </row>
    <row r="15" spans="5:12" x14ac:dyDescent="0.25">
      <c r="F15" t="s">
        <v>31</v>
      </c>
      <c r="G15" t="s">
        <v>32</v>
      </c>
      <c r="H15" t="s">
        <v>33</v>
      </c>
      <c r="I15" t="s">
        <v>105</v>
      </c>
      <c r="J15" t="s">
        <v>35</v>
      </c>
      <c r="K15" t="s">
        <v>106</v>
      </c>
      <c r="L15" t="s">
        <v>97</v>
      </c>
    </row>
    <row r="16" spans="5:12" x14ac:dyDescent="0.25">
      <c r="E16" s="25" t="s">
        <v>98</v>
      </c>
      <c r="F16" s="35">
        <f>F5/$L$12</f>
        <v>0.17764460656591974</v>
      </c>
      <c r="G16" s="36">
        <f t="shared" ref="G16:K16" si="2">G5/$L$12</f>
        <v>0.10797290255341324</v>
      </c>
      <c r="H16" s="36">
        <f t="shared" si="2"/>
        <v>5.6748306409588327E-2</v>
      </c>
      <c r="I16" s="36">
        <f t="shared" si="2"/>
        <v>2.027097446586764E-2</v>
      </c>
      <c r="J16" s="36">
        <f t="shared" si="2"/>
        <v>0</v>
      </c>
      <c r="K16" s="37">
        <f t="shared" si="2"/>
        <v>0</v>
      </c>
      <c r="L16" s="21">
        <f>SUM(F16:K16)</f>
        <v>0.36263678999478893</v>
      </c>
    </row>
    <row r="17" spans="5:12" x14ac:dyDescent="0.25">
      <c r="E17" t="s">
        <v>99</v>
      </c>
      <c r="F17" s="38">
        <f t="shared" ref="F17:K17" si="3">F6/$L$12</f>
        <v>4.8462741010943201E-2</v>
      </c>
      <c r="G17" s="39">
        <f t="shared" si="3"/>
        <v>5.0495049504950498E-2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40">
        <f t="shared" si="3"/>
        <v>0</v>
      </c>
      <c r="L17" s="21">
        <f t="shared" ref="L17:L22" si="4">SUM(F17:K17)</f>
        <v>9.8957790515893707E-2</v>
      </c>
    </row>
    <row r="18" spans="5:12" x14ac:dyDescent="0.25">
      <c r="E18" s="25" t="s">
        <v>100</v>
      </c>
      <c r="F18" s="38">
        <f t="shared" ref="F18:K18" si="5">F7/$L$12</f>
        <v>0</v>
      </c>
      <c r="G18" s="39">
        <f t="shared" si="5"/>
        <v>0</v>
      </c>
      <c r="H18" s="39">
        <f t="shared" si="5"/>
        <v>0</v>
      </c>
      <c r="I18" s="39">
        <f t="shared" si="5"/>
        <v>6.5867639395518499E-2</v>
      </c>
      <c r="J18" s="39">
        <f t="shared" si="5"/>
        <v>0</v>
      </c>
      <c r="K18" s="40">
        <f t="shared" si="5"/>
        <v>0</v>
      </c>
      <c r="L18" s="21">
        <f t="shared" si="4"/>
        <v>6.5867639395518499E-2</v>
      </c>
    </row>
    <row r="19" spans="5:12" x14ac:dyDescent="0.25">
      <c r="E19" s="25" t="s">
        <v>101</v>
      </c>
      <c r="F19" s="38">
        <f t="shared" ref="F19:K19" si="6">F8/$L$12</f>
        <v>0</v>
      </c>
      <c r="G19" s="39">
        <f t="shared" si="6"/>
        <v>0</v>
      </c>
      <c r="H19" s="39">
        <f t="shared" si="6"/>
        <v>0</v>
      </c>
      <c r="I19" s="39">
        <f t="shared" si="6"/>
        <v>0.226941115164148</v>
      </c>
      <c r="J19" s="39">
        <f t="shared" si="6"/>
        <v>0</v>
      </c>
      <c r="K19" s="40">
        <f t="shared" si="6"/>
        <v>0</v>
      </c>
      <c r="L19" s="21">
        <f t="shared" si="4"/>
        <v>0.226941115164148</v>
      </c>
    </row>
    <row r="20" spans="5:12" x14ac:dyDescent="0.25">
      <c r="E20" t="s">
        <v>102</v>
      </c>
      <c r="F20" s="38">
        <f t="shared" ref="F20:K20" si="7">F9/$L$12</f>
        <v>2.9442417926003127E-2</v>
      </c>
      <c r="G20" s="39">
        <f t="shared" si="7"/>
        <v>1.0005211047420531E-2</v>
      </c>
      <c r="H20" s="39">
        <f t="shared" si="7"/>
        <v>1.0213652944241793E-2</v>
      </c>
      <c r="I20" s="39">
        <f t="shared" si="7"/>
        <v>0</v>
      </c>
      <c r="J20" s="39">
        <f t="shared" si="7"/>
        <v>0</v>
      </c>
      <c r="K20" s="40">
        <f t="shared" si="7"/>
        <v>0</v>
      </c>
      <c r="L20" s="21">
        <f t="shared" si="4"/>
        <v>4.9661281917665452E-2</v>
      </c>
    </row>
    <row r="21" spans="5:12" x14ac:dyDescent="0.25">
      <c r="E21" s="12" t="s">
        <v>103</v>
      </c>
      <c r="F21" s="38">
        <f t="shared" ref="F21:K21" si="8">F10/$L$12</f>
        <v>4.5336112558624284E-3</v>
      </c>
      <c r="G21" s="39">
        <f t="shared" si="8"/>
        <v>4.1688379364252214E-4</v>
      </c>
      <c r="H21" s="39">
        <f t="shared" si="8"/>
        <v>8.8066701406982802E-3</v>
      </c>
      <c r="I21" s="39">
        <f t="shared" si="8"/>
        <v>1.2662845231891611E-2</v>
      </c>
      <c r="J21" s="39">
        <f t="shared" si="8"/>
        <v>4.7420531526836895E-2</v>
      </c>
      <c r="K21" s="40">
        <f t="shared" si="8"/>
        <v>5.9927045336112556E-3</v>
      </c>
      <c r="L21" s="21">
        <f t="shared" si="4"/>
        <v>7.9833246482542988E-2</v>
      </c>
    </row>
    <row r="22" spans="5:12" x14ac:dyDescent="0.25">
      <c r="E22" t="s">
        <v>104</v>
      </c>
      <c r="F22" s="41">
        <f t="shared" ref="F22:K22" si="9">F11/$L$12</f>
        <v>0</v>
      </c>
      <c r="G22" s="42">
        <f t="shared" si="9"/>
        <v>0</v>
      </c>
      <c r="H22" s="42">
        <f t="shared" si="9"/>
        <v>0</v>
      </c>
      <c r="I22" s="42">
        <f t="shared" si="9"/>
        <v>7.2225117248566964E-2</v>
      </c>
      <c r="J22" s="42">
        <f t="shared" si="9"/>
        <v>0</v>
      </c>
      <c r="K22" s="43">
        <f t="shared" si="9"/>
        <v>4.3877019280875458E-2</v>
      </c>
      <c r="L22" s="21">
        <f t="shared" si="4"/>
        <v>0.11610213652944243</v>
      </c>
    </row>
    <row r="23" spans="5:12" x14ac:dyDescent="0.25">
      <c r="E23" t="s">
        <v>97</v>
      </c>
      <c r="F23" s="21">
        <f>SUM(F16:F22)</f>
        <v>0.2600833767587285</v>
      </c>
      <c r="G23" s="21">
        <f t="shared" ref="G23" si="10">SUM(G16:G22)</f>
        <v>0.16889004689942677</v>
      </c>
      <c r="H23" s="21">
        <f t="shared" ref="H23" si="11">SUM(H16:H22)</f>
        <v>7.5768629494528394E-2</v>
      </c>
      <c r="I23" s="21">
        <f t="shared" ref="I23" si="12">SUM(I16:I22)</f>
        <v>0.3979676915059927</v>
      </c>
      <c r="J23" s="21">
        <f t="shared" ref="J23" si="13">SUM(J16:J22)</f>
        <v>4.7420531526836895E-2</v>
      </c>
      <c r="K23" s="21">
        <f t="shared" ref="K23" si="14">SUM(K16:K22)</f>
        <v>4.9869723814486712E-2</v>
      </c>
      <c r="L23" s="21">
        <f>SUM(L16:L22)</f>
        <v>1</v>
      </c>
    </row>
  </sheetData>
  <phoneticPr fontId="2" type="noConversion"/>
  <conditionalFormatting sqref="F16:K2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5:K1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7B98-5609-4F49-A7B4-59488EC31B50}">
  <dimension ref="A2:R20"/>
  <sheetViews>
    <sheetView tabSelected="1" workbookViewId="0">
      <selection activeCell="D18" sqref="D18"/>
    </sheetView>
  </sheetViews>
  <sheetFormatPr defaultRowHeight="16.5" x14ac:dyDescent="0.25"/>
  <cols>
    <col min="3" max="3" width="14.25" bestFit="1" customWidth="1"/>
    <col min="4" max="4" width="4" customWidth="1"/>
    <col min="5" max="5" width="7.5" bestFit="1" customWidth="1"/>
    <col min="6" max="6" width="16.625" customWidth="1"/>
    <col min="7" max="7" width="10.375" customWidth="1"/>
  </cols>
  <sheetData>
    <row r="2" spans="1:18" x14ac:dyDescent="0.25">
      <c r="I2" t="s">
        <v>95</v>
      </c>
      <c r="J2" t="s">
        <v>65</v>
      </c>
      <c r="K2" t="s">
        <v>107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</row>
    <row r="3" spans="1:18" x14ac:dyDescent="0.25">
      <c r="H3" t="s">
        <v>37</v>
      </c>
      <c r="I3">
        <v>129.5</v>
      </c>
      <c r="J3">
        <v>87.2</v>
      </c>
      <c r="K3">
        <v>107.4</v>
      </c>
      <c r="L3">
        <v>88.2</v>
      </c>
      <c r="M3">
        <v>66.900000000000006</v>
      </c>
      <c r="N3">
        <v>105.6</v>
      </c>
      <c r="O3">
        <v>69.5</v>
      </c>
      <c r="P3">
        <v>62.6</v>
      </c>
      <c r="Q3">
        <v>53.9</v>
      </c>
      <c r="R3">
        <v>69.7</v>
      </c>
    </row>
    <row r="4" spans="1:18" x14ac:dyDescent="0.25">
      <c r="B4" t="s">
        <v>94</v>
      </c>
      <c r="D4" s="5"/>
      <c r="H4" t="s">
        <v>98</v>
      </c>
      <c r="I4" s="5">
        <v>6959</v>
      </c>
      <c r="J4" s="5">
        <v>5592</v>
      </c>
      <c r="K4" s="5">
        <v>6339</v>
      </c>
      <c r="L4" s="5">
        <v>4856</v>
      </c>
      <c r="M4" s="5">
        <v>4428</v>
      </c>
      <c r="N4" s="5">
        <v>5469</v>
      </c>
      <c r="O4" s="5">
        <v>3760</v>
      </c>
      <c r="P4" s="5">
        <v>3509</v>
      </c>
      <c r="Q4" s="5">
        <v>2448</v>
      </c>
      <c r="R4" s="5">
        <v>2936</v>
      </c>
    </row>
    <row r="5" spans="1:18" x14ac:dyDescent="0.25">
      <c r="A5" t="s">
        <v>96</v>
      </c>
      <c r="B5" t="s">
        <v>37</v>
      </c>
      <c r="C5" s="18">
        <v>129.5</v>
      </c>
      <c r="D5" s="5"/>
      <c r="H5" t="s">
        <v>100</v>
      </c>
      <c r="I5" s="5">
        <v>1264</v>
      </c>
      <c r="J5" s="5">
        <v>1052</v>
      </c>
      <c r="K5" s="5">
        <v>979</v>
      </c>
      <c r="L5" s="5">
        <v>892</v>
      </c>
      <c r="M5" s="5">
        <v>857</v>
      </c>
      <c r="N5" s="5">
        <v>867</v>
      </c>
      <c r="O5" s="5">
        <v>725</v>
      </c>
      <c r="P5" s="5">
        <v>629</v>
      </c>
      <c r="Q5" s="5">
        <v>644</v>
      </c>
      <c r="R5" s="5">
        <v>685</v>
      </c>
    </row>
    <row r="6" spans="1:18" x14ac:dyDescent="0.25">
      <c r="A6" s="16">
        <f>C6/C13-1</f>
        <v>8.1446768398333536E-2</v>
      </c>
      <c r="B6" t="s">
        <v>98</v>
      </c>
      <c r="C6" s="5">
        <f>C5*G8+G9</f>
        <v>7525.7880612840027</v>
      </c>
      <c r="D6" s="5"/>
      <c r="H6" t="s">
        <v>101</v>
      </c>
      <c r="I6" s="5">
        <v>4355</v>
      </c>
      <c r="J6" s="5">
        <v>3160</v>
      </c>
      <c r="K6" s="5">
        <v>3281</v>
      </c>
      <c r="L6" s="5">
        <v>2691</v>
      </c>
      <c r="M6" s="5">
        <v>2358</v>
      </c>
      <c r="N6" s="5">
        <v>3118</v>
      </c>
      <c r="O6" s="5">
        <v>1998</v>
      </c>
      <c r="P6" s="5">
        <v>1631</v>
      </c>
      <c r="Q6" s="5">
        <v>1406</v>
      </c>
      <c r="R6" s="5">
        <v>1663</v>
      </c>
    </row>
    <row r="7" spans="1:18" x14ac:dyDescent="0.25">
      <c r="A7" s="16">
        <f>C7/C14-1</f>
        <v>-0.11231900897313796</v>
      </c>
      <c r="B7" t="s">
        <v>100</v>
      </c>
      <c r="C7" s="5">
        <f>G11*C5+G12</f>
        <v>1122.0287726579536</v>
      </c>
    </row>
    <row r="8" spans="1:18" x14ac:dyDescent="0.25">
      <c r="A8" s="16">
        <f>C8/C15-1</f>
        <v>-4.7798604764040631E-2</v>
      </c>
      <c r="B8" t="s">
        <v>101</v>
      </c>
      <c r="C8" s="5">
        <f>C5*G14+G15</f>
        <v>4146.8370762526029</v>
      </c>
      <c r="E8" t="s">
        <v>98</v>
      </c>
      <c r="F8" t="s">
        <v>92</v>
      </c>
      <c r="G8" s="22">
        <f>SLOPE(J4:R4,J3:R3)</f>
        <v>62.47545115853913</v>
      </c>
    </row>
    <row r="9" spans="1:18" x14ac:dyDescent="0.25">
      <c r="F9" t="s">
        <v>93</v>
      </c>
      <c r="G9" s="22">
        <f>INTERCEPT(J4:R4,J3:R3)</f>
        <v>-564.78286374681466</v>
      </c>
    </row>
    <row r="10" spans="1:18" x14ac:dyDescent="0.25">
      <c r="G10" s="22"/>
    </row>
    <row r="11" spans="1:18" x14ac:dyDescent="0.25">
      <c r="C11" t="s">
        <v>95</v>
      </c>
      <c r="E11" t="s">
        <v>100</v>
      </c>
      <c r="F11" t="s">
        <v>92</v>
      </c>
      <c r="G11" s="22">
        <f>SLOPE(J5:R5,J3:R3)</f>
        <v>6.0907787765051333</v>
      </c>
    </row>
    <row r="12" spans="1:18" x14ac:dyDescent="0.25">
      <c r="B12" t="s">
        <v>37</v>
      </c>
      <c r="C12">
        <v>129.5</v>
      </c>
      <c r="F12" t="s">
        <v>93</v>
      </c>
      <c r="G12" s="22">
        <f>INTERCEPT(J5:R5,J3:R3)</f>
        <v>333.27292110053884</v>
      </c>
    </row>
    <row r="13" spans="1:18" x14ac:dyDescent="0.25">
      <c r="B13" t="s">
        <v>98</v>
      </c>
      <c r="C13" s="5">
        <v>6959</v>
      </c>
    </row>
    <row r="14" spans="1:18" x14ac:dyDescent="0.25">
      <c r="B14" t="s">
        <v>100</v>
      </c>
      <c r="C14" s="5">
        <v>1264</v>
      </c>
      <c r="E14" t="s">
        <v>101</v>
      </c>
      <c r="F14" t="s">
        <v>92</v>
      </c>
      <c r="G14" s="22">
        <f>SLOPE(J6:R6,J3:R3)</f>
        <v>35.237697879589497</v>
      </c>
    </row>
    <row r="15" spans="1:18" x14ac:dyDescent="0.25">
      <c r="B15" t="s">
        <v>101</v>
      </c>
      <c r="C15" s="5">
        <v>4355</v>
      </c>
      <c r="F15" t="s">
        <v>93</v>
      </c>
      <c r="G15" s="22">
        <f>INTERCEPT(J6:R6,J3:R3)</f>
        <v>-416.44479915423744</v>
      </c>
    </row>
    <row r="18" spans="2:3" x14ac:dyDescent="0.25">
      <c r="B18" s="16"/>
      <c r="C18" s="5"/>
    </row>
    <row r="19" spans="2:3" x14ac:dyDescent="0.25">
      <c r="B19" s="16"/>
      <c r="C19" s="5"/>
    </row>
    <row r="20" spans="2:3" x14ac:dyDescent="0.25">
      <c r="B20" s="16"/>
      <c r="C20" s="5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PL</vt:lpstr>
      <vt:lpstr>十年</vt:lpstr>
      <vt:lpstr>42味</vt:lpstr>
      <vt:lpstr>估數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2021-07-10T20:23:52Z</dcterms:created>
  <dcterms:modified xsi:type="dcterms:W3CDTF">2021-07-12T01:16:16Z</dcterms:modified>
</cp:coreProperties>
</file>