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9A80349D-F27E-43B6-A534-2332992C470D}" xr6:coauthVersionLast="47" xr6:coauthVersionMax="47" xr10:uidLastSave="{00000000-0000-0000-0000-000000000000}"/>
  <bookViews>
    <workbookView xWindow="-120" yWindow="-120" windowWidth="20730" windowHeight="11310" xr2:uid="{E86B93C4-7447-4ACA-911E-4177FDA427C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M8" i="1"/>
  <c r="L8" i="1"/>
  <c r="M3" i="1"/>
  <c r="N3" i="1"/>
  <c r="O3" i="1"/>
  <c r="P3" i="1"/>
  <c r="Q3" i="1"/>
  <c r="R3" i="1"/>
  <c r="S3" i="1"/>
  <c r="M4" i="1"/>
  <c r="N4" i="1"/>
  <c r="O4" i="1"/>
  <c r="P4" i="1"/>
  <c r="Q4" i="1"/>
  <c r="R4" i="1"/>
  <c r="S4" i="1"/>
  <c r="M5" i="1"/>
  <c r="N5" i="1"/>
  <c r="O5" i="1"/>
  <c r="P5" i="1"/>
  <c r="Q5" i="1"/>
  <c r="R5" i="1"/>
  <c r="S5" i="1"/>
  <c r="M10" i="1"/>
  <c r="N10" i="1"/>
  <c r="O10" i="1"/>
  <c r="P10" i="1"/>
  <c r="Q10" i="1"/>
  <c r="R10" i="1"/>
  <c r="S10" i="1"/>
  <c r="M12" i="1"/>
  <c r="N12" i="1"/>
  <c r="O12" i="1"/>
  <c r="P12" i="1"/>
  <c r="Q12" i="1"/>
  <c r="R12" i="1"/>
  <c r="S12" i="1"/>
  <c r="L12" i="1"/>
  <c r="L10" i="1"/>
  <c r="L5" i="1"/>
  <c r="L4" i="1"/>
  <c r="L3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L62" i="1"/>
  <c r="L63" i="1"/>
  <c r="L64" i="1"/>
  <c r="L65" i="1"/>
  <c r="L61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L54" i="1"/>
  <c r="L55" i="1"/>
  <c r="L56" i="1"/>
  <c r="L57" i="1"/>
  <c r="L53" i="1"/>
  <c r="M45" i="1"/>
  <c r="N45" i="1"/>
  <c r="O45" i="1"/>
  <c r="M46" i="1"/>
  <c r="N46" i="1"/>
  <c r="O46" i="1"/>
  <c r="M47" i="1"/>
  <c r="N47" i="1"/>
  <c r="O47" i="1"/>
  <c r="M48" i="1"/>
  <c r="N48" i="1"/>
  <c r="O48" i="1"/>
  <c r="L46" i="1"/>
  <c r="L47" i="1"/>
  <c r="L48" i="1"/>
  <c r="L45" i="1"/>
  <c r="C65" i="1"/>
  <c r="W61" i="1" s="1"/>
  <c r="D65" i="1"/>
  <c r="X62" i="1" s="1"/>
  <c r="E65" i="1"/>
  <c r="Y63" i="1" s="1"/>
  <c r="F65" i="1"/>
  <c r="Z65" i="1" s="1"/>
  <c r="G65" i="1"/>
  <c r="AA63" i="1" s="1"/>
  <c r="H65" i="1"/>
  <c r="AB65" i="1" s="1"/>
  <c r="I65" i="1"/>
  <c r="AC62" i="1" s="1"/>
  <c r="B65" i="1"/>
  <c r="V61" i="1" s="1"/>
  <c r="B53" i="1"/>
  <c r="C53" i="1"/>
  <c r="D53" i="1"/>
  <c r="E53" i="1"/>
  <c r="F53" i="1"/>
  <c r="F57" i="1" s="1"/>
  <c r="Z57" i="1" s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B57" i="1" s="1"/>
  <c r="V57" i="1" s="1"/>
  <c r="C56" i="1"/>
  <c r="D56" i="1"/>
  <c r="E56" i="1"/>
  <c r="F56" i="1"/>
  <c r="G56" i="1"/>
  <c r="H56" i="1"/>
  <c r="I56" i="1"/>
  <c r="E57" i="1"/>
  <c r="Y57" i="1" s="1"/>
  <c r="H57" i="1"/>
  <c r="AB57" i="1" s="1"/>
  <c r="I9" i="1"/>
  <c r="E9" i="1"/>
  <c r="H9" i="1"/>
  <c r="D9" i="1"/>
  <c r="D101" i="1"/>
  <c r="C101" i="1"/>
  <c r="D91" i="1"/>
  <c r="C91" i="1"/>
  <c r="D82" i="1"/>
  <c r="D84" i="1" s="1"/>
  <c r="C82" i="1"/>
  <c r="C84" i="1" s="1"/>
  <c r="D79" i="1"/>
  <c r="C79" i="1"/>
  <c r="G9" i="1"/>
  <c r="C9" i="1"/>
  <c r="I34" i="1"/>
  <c r="I48" i="1" s="1"/>
  <c r="H34" i="1"/>
  <c r="H48" i="1" s="1"/>
  <c r="G34" i="1"/>
  <c r="G48" i="1" s="1"/>
  <c r="F34" i="1"/>
  <c r="F48" i="1" s="1"/>
  <c r="E34" i="1"/>
  <c r="E48" i="1" s="1"/>
  <c r="D34" i="1"/>
  <c r="D48" i="1" s="1"/>
  <c r="C34" i="1"/>
  <c r="C48" i="1" s="1"/>
  <c r="B34" i="1"/>
  <c r="B48" i="1" s="1"/>
  <c r="I29" i="1"/>
  <c r="I47" i="1" s="1"/>
  <c r="H29" i="1"/>
  <c r="H47" i="1" s="1"/>
  <c r="G29" i="1"/>
  <c r="G47" i="1" s="1"/>
  <c r="F29" i="1"/>
  <c r="F47" i="1" s="1"/>
  <c r="E29" i="1"/>
  <c r="E47" i="1" s="1"/>
  <c r="D29" i="1"/>
  <c r="D47" i="1" s="1"/>
  <c r="C29" i="1"/>
  <c r="C47" i="1" s="1"/>
  <c r="B29" i="1"/>
  <c r="B47" i="1" s="1"/>
  <c r="I24" i="1"/>
  <c r="I46" i="1" s="1"/>
  <c r="H24" i="1"/>
  <c r="H46" i="1" s="1"/>
  <c r="G24" i="1"/>
  <c r="G46" i="1" s="1"/>
  <c r="F24" i="1"/>
  <c r="F46" i="1" s="1"/>
  <c r="E24" i="1"/>
  <c r="E46" i="1" s="1"/>
  <c r="D24" i="1"/>
  <c r="D46" i="1" s="1"/>
  <c r="C24" i="1"/>
  <c r="C46" i="1" s="1"/>
  <c r="B24" i="1"/>
  <c r="B46" i="1" s="1"/>
  <c r="C19" i="1"/>
  <c r="C45" i="1" s="1"/>
  <c r="D19" i="1"/>
  <c r="D45" i="1" s="1"/>
  <c r="E19" i="1"/>
  <c r="E45" i="1" s="1"/>
  <c r="F19" i="1"/>
  <c r="F36" i="1" s="1"/>
  <c r="F38" i="1" s="1"/>
  <c r="F41" i="1" s="1"/>
  <c r="F42" i="1" s="1"/>
  <c r="G19" i="1"/>
  <c r="G45" i="1" s="1"/>
  <c r="H19" i="1"/>
  <c r="H45" i="1" s="1"/>
  <c r="I19" i="1"/>
  <c r="I45" i="1" s="1"/>
  <c r="B19" i="1"/>
  <c r="B45" i="1" s="1"/>
  <c r="F9" i="1"/>
  <c r="C8" i="1"/>
  <c r="D8" i="1"/>
  <c r="E8" i="1"/>
  <c r="F8" i="1"/>
  <c r="G8" i="1"/>
  <c r="H8" i="1"/>
  <c r="I8" i="1"/>
  <c r="B9" i="1"/>
  <c r="B8" i="1"/>
  <c r="I5" i="1"/>
  <c r="H5" i="1"/>
  <c r="G5" i="1"/>
  <c r="F5" i="1"/>
  <c r="E5" i="1"/>
  <c r="D5" i="1"/>
  <c r="C5" i="1"/>
  <c r="B5" i="1"/>
  <c r="D57" i="1" l="1"/>
  <c r="X57" i="1" s="1"/>
  <c r="C57" i="1"/>
  <c r="W57" i="1" s="1"/>
  <c r="W62" i="1"/>
  <c r="V65" i="1"/>
  <c r="AC65" i="1"/>
  <c r="W65" i="1"/>
  <c r="AC64" i="1"/>
  <c r="AB64" i="1"/>
  <c r="Z63" i="1"/>
  <c r="AA64" i="1"/>
  <c r="X63" i="1"/>
  <c r="AA65" i="1"/>
  <c r="Z64" i="1"/>
  <c r="W63" i="1"/>
  <c r="Y64" i="1"/>
  <c r="Y65" i="1"/>
  <c r="X64" i="1"/>
  <c r="Y62" i="1"/>
  <c r="X65" i="1"/>
  <c r="W64" i="1"/>
  <c r="I67" i="1"/>
  <c r="I70" i="1" s="1"/>
  <c r="I72" i="1" s="1"/>
  <c r="V64" i="1"/>
  <c r="AC61" i="1"/>
  <c r="H67" i="1"/>
  <c r="H70" i="1" s="1"/>
  <c r="H72" i="1" s="1"/>
  <c r="V63" i="1"/>
  <c r="AB61" i="1"/>
  <c r="G67" i="1"/>
  <c r="G70" i="1" s="1"/>
  <c r="G72" i="1" s="1"/>
  <c r="V62" i="1"/>
  <c r="AC63" i="1"/>
  <c r="AB62" i="1"/>
  <c r="AA61" i="1"/>
  <c r="F67" i="1"/>
  <c r="F70" i="1" s="1"/>
  <c r="F72" i="1" s="1"/>
  <c r="AB63" i="1"/>
  <c r="AA62" i="1"/>
  <c r="Z61" i="1"/>
  <c r="B67" i="1"/>
  <c r="B70" i="1" s="1"/>
  <c r="B72" i="1" s="1"/>
  <c r="E67" i="1"/>
  <c r="E70" i="1" s="1"/>
  <c r="E72" i="1" s="1"/>
  <c r="Z62" i="1"/>
  <c r="Y61" i="1"/>
  <c r="D67" i="1"/>
  <c r="D70" i="1" s="1"/>
  <c r="D72" i="1" s="1"/>
  <c r="X61" i="1"/>
  <c r="C67" i="1"/>
  <c r="C70" i="1" s="1"/>
  <c r="C72" i="1" s="1"/>
  <c r="Y56" i="1"/>
  <c r="V56" i="1"/>
  <c r="V53" i="1"/>
  <c r="AB56" i="1"/>
  <c r="AB55" i="1"/>
  <c r="AB54" i="1"/>
  <c r="AB53" i="1"/>
  <c r="V54" i="1"/>
  <c r="Z56" i="1"/>
  <c r="Z55" i="1"/>
  <c r="Z54" i="1"/>
  <c r="Z53" i="1"/>
  <c r="Y55" i="1"/>
  <c r="Y54" i="1"/>
  <c r="Y53" i="1"/>
  <c r="W55" i="1"/>
  <c r="V55" i="1"/>
  <c r="E49" i="1"/>
  <c r="C49" i="1"/>
  <c r="I49" i="1"/>
  <c r="AC45" i="1" s="1"/>
  <c r="G49" i="1"/>
  <c r="AA47" i="1" s="1"/>
  <c r="D49" i="1"/>
  <c r="H49" i="1"/>
  <c r="AB46" i="1" s="1"/>
  <c r="F45" i="1"/>
  <c r="I57" i="1"/>
  <c r="AC57" i="1" s="1"/>
  <c r="G57" i="1"/>
  <c r="AA57" i="1" s="1"/>
  <c r="F58" i="1"/>
  <c r="D92" i="1"/>
  <c r="C92" i="1"/>
  <c r="D102" i="1"/>
  <c r="C102" i="1"/>
  <c r="E36" i="1"/>
  <c r="E38" i="1" s="1"/>
  <c r="E41" i="1" s="1"/>
  <c r="E42" i="1" s="1"/>
  <c r="B10" i="1"/>
  <c r="B12" i="1" s="1"/>
  <c r="B49" i="1" s="1"/>
  <c r="I36" i="1"/>
  <c r="I38" i="1" s="1"/>
  <c r="I41" i="1" s="1"/>
  <c r="I42" i="1" s="1"/>
  <c r="G36" i="1"/>
  <c r="G38" i="1" s="1"/>
  <c r="G41" i="1" s="1"/>
  <c r="G42" i="1" s="1"/>
  <c r="B36" i="1"/>
  <c r="B38" i="1" s="1"/>
  <c r="H36" i="1"/>
  <c r="H38" i="1" s="1"/>
  <c r="H41" i="1" s="1"/>
  <c r="H42" i="1" s="1"/>
  <c r="D36" i="1"/>
  <c r="D38" i="1" s="1"/>
  <c r="D41" i="1" s="1"/>
  <c r="D42" i="1" s="1"/>
  <c r="C36" i="1"/>
  <c r="C38" i="1" s="1"/>
  <c r="G10" i="1"/>
  <c r="G12" i="1" s="1"/>
  <c r="I10" i="1"/>
  <c r="H10" i="1"/>
  <c r="E10" i="1"/>
  <c r="E12" i="1" s="1"/>
  <c r="D10" i="1"/>
  <c r="D12" i="1" s="1"/>
  <c r="C10" i="1"/>
  <c r="C12" i="1" s="1"/>
  <c r="F10" i="1"/>
  <c r="F12" i="1" s="1"/>
  <c r="X45" i="1" l="1"/>
  <c r="N49" i="1"/>
  <c r="W45" i="1"/>
  <c r="M49" i="1"/>
  <c r="Y45" i="1"/>
  <c r="O49" i="1"/>
  <c r="V46" i="1"/>
  <c r="W54" i="1"/>
  <c r="W53" i="1"/>
  <c r="W56" i="1"/>
  <c r="X54" i="1"/>
  <c r="X56" i="1"/>
  <c r="X55" i="1"/>
  <c r="X53" i="1"/>
  <c r="Y46" i="1"/>
  <c r="AC48" i="1"/>
  <c r="AC46" i="1"/>
  <c r="V45" i="1"/>
  <c r="AA49" i="1"/>
  <c r="G50" i="1"/>
  <c r="AA46" i="1"/>
  <c r="AB48" i="1"/>
  <c r="F49" i="1"/>
  <c r="L49" i="1" s="1"/>
  <c r="C50" i="1"/>
  <c r="W49" i="1"/>
  <c r="AC54" i="1"/>
  <c r="E50" i="1"/>
  <c r="Y49" i="1"/>
  <c r="Y47" i="1"/>
  <c r="W48" i="1"/>
  <c r="W46" i="1"/>
  <c r="Y48" i="1"/>
  <c r="D50" i="1"/>
  <c r="X49" i="1"/>
  <c r="W47" i="1"/>
  <c r="AC56" i="1"/>
  <c r="AA53" i="1"/>
  <c r="B50" i="1"/>
  <c r="V49" i="1"/>
  <c r="AA45" i="1"/>
  <c r="V47" i="1"/>
  <c r="AA54" i="1"/>
  <c r="X47" i="1"/>
  <c r="AB49" i="1"/>
  <c r="H50" i="1"/>
  <c r="D58" i="1"/>
  <c r="X46" i="1"/>
  <c r="X48" i="1"/>
  <c r="AC49" i="1"/>
  <c r="I50" i="1"/>
  <c r="AB47" i="1"/>
  <c r="AA55" i="1"/>
  <c r="AA48" i="1"/>
  <c r="AB45" i="1"/>
  <c r="AC47" i="1"/>
  <c r="V48" i="1"/>
  <c r="AC55" i="1"/>
  <c r="AA56" i="1"/>
  <c r="AC53" i="1"/>
  <c r="B41" i="1"/>
  <c r="B42" i="1" s="1"/>
  <c r="B58" i="1"/>
  <c r="E58" i="1"/>
  <c r="G58" i="1"/>
  <c r="C41" i="1"/>
  <c r="C42" i="1" s="1"/>
  <c r="C58" i="1"/>
  <c r="H58" i="1"/>
  <c r="I58" i="1"/>
  <c r="B73" i="1"/>
  <c r="I12" i="1"/>
  <c r="I73" i="1"/>
  <c r="G73" i="1"/>
  <c r="H12" i="1"/>
  <c r="H73" i="1"/>
  <c r="D73" i="1"/>
  <c r="E73" i="1"/>
  <c r="C73" i="1"/>
  <c r="F73" i="1"/>
  <c r="F50" i="1" l="1"/>
  <c r="Z49" i="1"/>
  <c r="Z46" i="1"/>
  <c r="Z47" i="1"/>
  <c r="Z48" i="1"/>
  <c r="Z45" i="1"/>
</calcChain>
</file>

<file path=xl/sharedStrings.xml><?xml version="1.0" encoding="utf-8"?>
<sst xmlns="http://schemas.openxmlformats.org/spreadsheetml/2006/main" count="308" uniqueCount="71">
  <si>
    <t>Revenue</t>
    <phoneticPr fontId="2" type="noConversion"/>
  </si>
  <si>
    <t>Cost of sales</t>
    <phoneticPr fontId="2" type="noConversion"/>
  </si>
  <si>
    <t>Gross profit</t>
    <phoneticPr fontId="2" type="noConversion"/>
  </si>
  <si>
    <t>Demand creation expense</t>
    <phoneticPr fontId="2" type="noConversion"/>
  </si>
  <si>
    <t>Operating overhead</t>
    <phoneticPr fontId="2" type="noConversion"/>
  </si>
  <si>
    <t>interest expense</t>
    <phoneticPr fontId="2" type="noConversion"/>
  </si>
  <si>
    <t>SG&amp;A</t>
    <phoneticPr fontId="2" type="noConversion"/>
  </si>
  <si>
    <t>Profit before tax</t>
    <phoneticPr fontId="2" type="noConversion"/>
  </si>
  <si>
    <t>Tax</t>
    <phoneticPr fontId="2" type="noConversion"/>
  </si>
  <si>
    <t>Net income</t>
    <phoneticPr fontId="2" type="noConversion"/>
  </si>
  <si>
    <t>North America</t>
    <phoneticPr fontId="2" type="noConversion"/>
  </si>
  <si>
    <t xml:space="preserve">    Footwear</t>
    <phoneticPr fontId="2" type="noConversion"/>
  </si>
  <si>
    <t xml:space="preserve">    Apparel</t>
    <phoneticPr fontId="2" type="noConversion"/>
  </si>
  <si>
    <t xml:space="preserve">    Equipment</t>
    <phoneticPr fontId="2" type="noConversion"/>
  </si>
  <si>
    <t>North America Total</t>
    <phoneticPr fontId="2" type="noConversion"/>
  </si>
  <si>
    <t>EMEA Total</t>
    <phoneticPr fontId="2" type="noConversion"/>
  </si>
  <si>
    <t>Greater China Total</t>
    <phoneticPr fontId="2" type="noConversion"/>
  </si>
  <si>
    <t>Apec &amp; LatAm</t>
    <phoneticPr fontId="2" type="noConversion"/>
  </si>
  <si>
    <t>Total</t>
    <phoneticPr fontId="2" type="noConversion"/>
  </si>
  <si>
    <t>Global Brand Divisons</t>
    <phoneticPr fontId="2" type="noConversion"/>
  </si>
  <si>
    <t>Total Nike Brand</t>
    <phoneticPr fontId="2" type="noConversion"/>
  </si>
  <si>
    <t>Converse</t>
    <phoneticPr fontId="2" type="noConversion"/>
  </si>
  <si>
    <t>Corporate</t>
    <phoneticPr fontId="2" type="noConversion"/>
  </si>
  <si>
    <t xml:space="preserve">    Global Brand Divisons</t>
    <phoneticPr fontId="2" type="noConversion"/>
  </si>
  <si>
    <t>Apec &amp; LatAm Total</t>
    <phoneticPr fontId="2" type="noConversion"/>
  </si>
  <si>
    <t>Revenue by products</t>
    <phoneticPr fontId="2" type="noConversion"/>
  </si>
  <si>
    <t>EBIT by region</t>
    <phoneticPr fontId="2" type="noConversion"/>
  </si>
  <si>
    <t>EMEA</t>
    <phoneticPr fontId="2" type="noConversion"/>
  </si>
  <si>
    <t>Greater China</t>
    <phoneticPr fontId="2" type="noConversion"/>
  </si>
  <si>
    <t>Coverse</t>
    <phoneticPr fontId="2" type="noConversion"/>
  </si>
  <si>
    <t>Coporate</t>
    <phoneticPr fontId="2" type="noConversion"/>
  </si>
  <si>
    <t>Total EBIT</t>
    <phoneticPr fontId="2" type="noConversion"/>
  </si>
  <si>
    <t xml:space="preserve">Interest </t>
    <phoneticPr fontId="2" type="noConversion"/>
  </si>
  <si>
    <t>Total pre tax profit</t>
    <phoneticPr fontId="2" type="noConversion"/>
  </si>
  <si>
    <t>WholeSale Cusomters</t>
    <phoneticPr fontId="2" type="noConversion"/>
  </si>
  <si>
    <t>Nike Direct</t>
    <phoneticPr fontId="2" type="noConversion"/>
  </si>
  <si>
    <t>Total Nike Brand Revenue</t>
    <phoneticPr fontId="2" type="noConversion"/>
  </si>
  <si>
    <t>Nike Brand rev. on Wholesale equv basis</t>
    <phoneticPr fontId="2" type="noConversion"/>
  </si>
  <si>
    <t>Wholesale Operations to NIKE Direct Operations</t>
  </si>
  <si>
    <t>Men's</t>
    <phoneticPr fontId="2" type="noConversion"/>
  </si>
  <si>
    <t>Women's</t>
    <phoneticPr fontId="2" type="noConversion"/>
  </si>
  <si>
    <t>Kids</t>
    <phoneticPr fontId="2" type="noConversion"/>
  </si>
  <si>
    <t>Others</t>
    <phoneticPr fontId="2" type="noConversion"/>
  </si>
  <si>
    <t>Running</t>
    <phoneticPr fontId="2" type="noConversion"/>
  </si>
  <si>
    <t>Nike Basketball</t>
    <phoneticPr fontId="2" type="noConversion"/>
  </si>
  <si>
    <t>Jordan Brand</t>
    <phoneticPr fontId="2" type="noConversion"/>
  </si>
  <si>
    <t>Soccer</t>
    <phoneticPr fontId="2" type="noConversion"/>
  </si>
  <si>
    <t>Training</t>
    <phoneticPr fontId="2" type="noConversion"/>
  </si>
  <si>
    <t>Sportswear</t>
    <phoneticPr fontId="2" type="noConversion"/>
  </si>
  <si>
    <t>Profit and Loss</t>
    <phoneticPr fontId="2" type="noConversion"/>
  </si>
  <si>
    <t>Revenue by regions</t>
    <phoneticPr fontId="2" type="noConversion"/>
  </si>
  <si>
    <t>Revenue breakdown</t>
    <phoneticPr fontId="2" type="noConversion"/>
  </si>
  <si>
    <t>Total Ex- Global Brand Div)</t>
    <phoneticPr fontId="2" type="noConversion"/>
  </si>
  <si>
    <t>Jun-Aug21</t>
    <phoneticPr fontId="2" type="noConversion"/>
  </si>
  <si>
    <t>3Q21</t>
    <phoneticPr fontId="2" type="noConversion"/>
  </si>
  <si>
    <t>2Q21</t>
    <phoneticPr fontId="2" type="noConversion"/>
  </si>
  <si>
    <t>1Q21</t>
    <phoneticPr fontId="2" type="noConversion"/>
  </si>
  <si>
    <t>4Q20</t>
    <phoneticPr fontId="2" type="noConversion"/>
  </si>
  <si>
    <t>3Q20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</si>
  <si>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</si>
  <si>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</si>
  <si>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</si>
  <si>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Mar-May21</t>
    <phoneticPr fontId="2" type="noConversion"/>
  </si>
  <si>
    <t>Sept-Nov20</t>
    <phoneticPr fontId="2" type="noConversion"/>
  </si>
  <si>
    <t>Dec20 - Feb21</t>
    <phoneticPr fontId="2" type="noConversion"/>
  </si>
  <si>
    <t>Jun-Aug20</t>
    <phoneticPr fontId="2" type="noConversion"/>
  </si>
  <si>
    <t>Mar-May20</t>
    <phoneticPr fontId="2" type="noConversion"/>
  </si>
  <si>
    <t>Dec19 - Feb20</t>
    <phoneticPr fontId="2" type="noConversion"/>
  </si>
  <si>
    <t>Sept-Nov19</t>
    <phoneticPr fontId="2" type="noConversion"/>
  </si>
  <si>
    <t>Revenue growth (yoy)</t>
    <phoneticPr fontId="2" type="noConversion"/>
  </si>
  <si>
    <t>EBIT growth (yoy)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</si>
</sst>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0" fillId="0" borderId="0" xfId="0" applyNumberFormat="1">
      <alignment vertical="center"/>
    </xf>
    <xf numFmtId="9" fontId="0" fillId="0" borderId="0" xfId="1" applyFont="1">
      <alignment vertical="center"/>
    </xf>
    <xf numFmtId="177" fontId="0" fillId="0" borderId="0" xfId="1" applyNumberFormat="1" applyFont="1">
      <alignment vertical="center"/>
    </xf>
    <xf numFmtId="177" fontId="0" fillId="0" borderId="1" xfId="1" applyNumberFormat="1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38" fontId="6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38" fontId="0" fillId="2" borderId="0" xfId="0" applyNumberFormat="1" applyFill="1">
      <alignment vertical="center"/>
    </xf>
    <xf numFmtId="38" fontId="0" fillId="3" borderId="0" xfId="0" applyNumberFormat="1" applyFill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6FE4-6C6B-4F68-A516-15FA6BDBC5A6}">
  <dimension ref="A1:AC102"/>
  <sheetViews>
    <sheetView tabSelected="1" topLeftCell="A37" zoomScale="85" zoomScaleNormal="85" workbookViewId="0">
      <selection activeCell="C63" sqref="C63"/>
    </sheetView>
  </sheetViews>
  <sheetFormatPr defaultRowHeight="16.5" x14ac:dyDescent="0.25"/>
  <cols>
    <col min="1" max="1" width="23" bestFit="1" customWidth="1"/>
    <col min="2" max="2" width="10.625" style="2" bestFit="1" customWidth="1"/>
    <col min="3" max="3" width="11.5" style="2" bestFit="1" customWidth="1"/>
    <col min="4" max="4" width="13.25" style="2" customWidth="1"/>
    <col min="5" max="5" width="11.5" style="2" bestFit="1" customWidth="1"/>
    <col min="6" max="6" width="10.625" style="2" bestFit="1" customWidth="1"/>
    <col min="7" max="7" width="11.5" style="2" bestFit="1" customWidth="1"/>
    <col min="8" max="8" width="14.125" style="2" bestFit="1" customWidth="1"/>
    <col min="9" max="9" width="11.5" style="2" bestFit="1" customWidth="1"/>
    <col min="10" max="10" width="4.5" customWidth="1"/>
    <col min="11" max="11" width="14" customWidth="1"/>
    <col min="12" max="12" width="10.625" bestFit="1" customWidth="1"/>
    <col min="13" max="13" width="11.5" bestFit="1" customWidth="1"/>
    <col min="14" max="14" width="14.125" bestFit="1" customWidth="1"/>
    <col min="15" max="15" width="11.5" bestFit="1" customWidth="1"/>
    <col min="16" max="16" width="10.625" hidden="1" customWidth="1"/>
    <col min="17" max="17" width="11.5" hidden="1" customWidth="1"/>
    <col min="18" max="18" width="14.125" hidden="1" customWidth="1"/>
    <col min="19" max="19" width="11.5" hidden="1" customWidth="1"/>
    <col min="21" max="21" width="26.75" bestFit="1" customWidth="1"/>
    <col min="22" max="22" width="10.625" bestFit="1" customWidth="1"/>
    <col min="23" max="23" width="11.5" bestFit="1" customWidth="1"/>
    <col min="24" max="24" width="14.125" bestFit="1" customWidth="1"/>
    <col min="25" max="25" width="11.5" bestFit="1" customWidth="1"/>
    <col min="26" max="26" width="10.625" bestFit="1" customWidth="1"/>
    <col min="27" max="27" width="11.5" bestFit="1" customWidth="1"/>
    <col min="28" max="28" width="14.125" bestFit="1" customWidth="1"/>
    <col min="29" max="29" width="11.5" bestFit="1" customWidth="1"/>
  </cols>
  <sheetData>
    <row r="1" spans="1:20" x14ac:dyDescent="0.25">
      <c r="A1" s="4" t="s">
        <v>49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L1" s="2" t="s">
        <v>54</v>
      </c>
      <c r="M1" s="2" t="s">
        <v>55</v>
      </c>
      <c r="N1" s="2" t="s">
        <v>56</v>
      </c>
      <c r="O1" s="2" t="s">
        <v>57</v>
      </c>
    </row>
    <row r="2" spans="1:20" x14ac:dyDescent="0.25">
      <c r="A2" s="4"/>
      <c r="B2" s="2" t="s">
        <v>53</v>
      </c>
      <c r="C2" s="20" t="s">
        <v>62</v>
      </c>
      <c r="D2" s="2" t="s">
        <v>64</v>
      </c>
      <c r="E2" s="2" t="s">
        <v>63</v>
      </c>
      <c r="F2" s="2" t="s">
        <v>65</v>
      </c>
      <c r="G2" s="21" t="s">
        <v>66</v>
      </c>
      <c r="H2" s="2" t="s">
        <v>67</v>
      </c>
      <c r="I2" s="2" t="s">
        <v>68</v>
      </c>
      <c r="L2" s="2" t="s">
        <v>53</v>
      </c>
      <c r="M2" s="2" t="s">
        <v>62</v>
      </c>
      <c r="N2" s="2" t="s">
        <v>64</v>
      </c>
      <c r="O2" s="2" t="s">
        <v>63</v>
      </c>
    </row>
    <row r="3" spans="1:20" x14ac:dyDescent="0.25">
      <c r="A3" t="s">
        <v>0</v>
      </c>
      <c r="B3" s="2">
        <v>12248</v>
      </c>
      <c r="C3" s="2">
        <v>12344</v>
      </c>
      <c r="D3" s="2">
        <v>10357</v>
      </c>
      <c r="E3" s="2">
        <v>11243</v>
      </c>
      <c r="F3" s="2">
        <v>10594</v>
      </c>
      <c r="G3" s="2">
        <v>6313</v>
      </c>
      <c r="H3" s="2">
        <v>10104</v>
      </c>
      <c r="I3" s="2">
        <v>10326</v>
      </c>
      <c r="K3" t="s">
        <v>0</v>
      </c>
      <c r="L3" s="12">
        <f>B3/F3-1</f>
        <v>0.15612610911836899</v>
      </c>
      <c r="M3" s="12">
        <f t="shared" ref="M3:S5" si="0">C3/G3-1</f>
        <v>0.95533027086963407</v>
      </c>
      <c r="N3" s="12">
        <f t="shared" si="0"/>
        <v>2.5039588281868586E-2</v>
      </c>
      <c r="O3" s="12">
        <f t="shared" si="0"/>
        <v>8.8804958357544095E-2</v>
      </c>
      <c r="P3" s="12" t="e">
        <f t="shared" si="0"/>
        <v>#DIV/0!</v>
      </c>
      <c r="Q3" s="12" t="e">
        <f t="shared" si="0"/>
        <v>#VALUE!</v>
      </c>
      <c r="R3" s="12">
        <f t="shared" si="0"/>
        <v>64715.914147521115</v>
      </c>
      <c r="S3" s="12">
        <f t="shared" si="0"/>
        <v>10807.827391808987</v>
      </c>
      <c r="T3" s="12"/>
    </row>
    <row r="4" spans="1:20" x14ac:dyDescent="0.25">
      <c r="A4" s="1" t="s">
        <v>1</v>
      </c>
      <c r="B4" s="3">
        <v>-6552</v>
      </c>
      <c r="C4" s="3">
        <v>-6689</v>
      </c>
      <c r="D4" s="3">
        <v>-5638</v>
      </c>
      <c r="E4" s="3">
        <v>-6396</v>
      </c>
      <c r="F4" s="3">
        <v>-5853</v>
      </c>
      <c r="G4" s="3">
        <v>-3960</v>
      </c>
      <c r="H4" s="3">
        <v>-5631</v>
      </c>
      <c r="I4" s="3">
        <v>-5782</v>
      </c>
      <c r="K4" s="14" t="s">
        <v>1</v>
      </c>
      <c r="L4" s="12">
        <f>B4/F4-1</f>
        <v>0.1194259354177345</v>
      </c>
      <c r="M4" s="12">
        <f t="shared" si="0"/>
        <v>0.68914141414141405</v>
      </c>
      <c r="N4" s="12">
        <f t="shared" si="0"/>
        <v>1.2431184514296589E-3</v>
      </c>
      <c r="O4" s="12">
        <f t="shared" si="0"/>
        <v>0.10619162919405056</v>
      </c>
      <c r="P4" s="12" t="e">
        <f t="shared" si="0"/>
        <v>#DIV/0!</v>
      </c>
      <c r="Q4" s="12" t="e">
        <f t="shared" si="0"/>
        <v>#VALUE!</v>
      </c>
      <c r="R4" s="12">
        <f t="shared" si="0"/>
        <v>-47151.562231759657</v>
      </c>
      <c r="S4" s="12">
        <f t="shared" si="0"/>
        <v>-8391.1502381824848</v>
      </c>
      <c r="T4" s="12"/>
    </row>
    <row r="5" spans="1:20" x14ac:dyDescent="0.25">
      <c r="A5" t="s">
        <v>2</v>
      </c>
      <c r="B5" s="2">
        <f t="shared" ref="B5:I5" si="1">B3+B4</f>
        <v>5696</v>
      </c>
      <c r="C5" s="2">
        <f t="shared" si="1"/>
        <v>5655</v>
      </c>
      <c r="D5" s="2">
        <f t="shared" si="1"/>
        <v>4719</v>
      </c>
      <c r="E5" s="2">
        <f t="shared" si="1"/>
        <v>4847</v>
      </c>
      <c r="F5" s="2">
        <f t="shared" si="1"/>
        <v>4741</v>
      </c>
      <c r="G5" s="2">
        <f t="shared" si="1"/>
        <v>2353</v>
      </c>
      <c r="H5" s="2">
        <f t="shared" si="1"/>
        <v>4473</v>
      </c>
      <c r="I5" s="2">
        <f t="shared" si="1"/>
        <v>4544</v>
      </c>
      <c r="K5" t="s">
        <v>2</v>
      </c>
      <c r="L5" s="12">
        <f>B5/F5-1</f>
        <v>0.2014342965619067</v>
      </c>
      <c r="M5" s="12">
        <f t="shared" si="0"/>
        <v>1.403314917127072</v>
      </c>
      <c r="N5" s="12">
        <f t="shared" si="0"/>
        <v>5.4996646545942385E-2</v>
      </c>
      <c r="O5" s="12">
        <f t="shared" si="0"/>
        <v>6.6681338028169002E-2</v>
      </c>
      <c r="P5" s="12" t="e">
        <f t="shared" si="0"/>
        <v>#DIV/0!</v>
      </c>
      <c r="Q5" s="12" t="e">
        <f t="shared" si="0"/>
        <v>#VALUE!</v>
      </c>
      <c r="R5" s="12">
        <f t="shared" si="0"/>
        <v>22204.751832460741</v>
      </c>
      <c r="S5" s="12">
        <f t="shared" si="0"/>
        <v>3237.0472440944877</v>
      </c>
      <c r="T5" s="12"/>
    </row>
    <row r="6" spans="1:20" x14ac:dyDescent="0.25">
      <c r="A6" t="s">
        <v>3</v>
      </c>
      <c r="B6" s="2">
        <v>-918</v>
      </c>
      <c r="C6" s="2">
        <v>-997</v>
      </c>
      <c r="D6" s="2">
        <v>-711</v>
      </c>
      <c r="E6" s="2">
        <v>-729</v>
      </c>
      <c r="F6" s="2">
        <v>-677</v>
      </c>
      <c r="G6" s="2">
        <v>-823</v>
      </c>
      <c r="H6" s="2">
        <v>-870</v>
      </c>
      <c r="I6" s="2">
        <v>-881</v>
      </c>
    </row>
    <row r="7" spans="1:20" x14ac:dyDescent="0.25">
      <c r="A7" t="s">
        <v>4</v>
      </c>
      <c r="B7" s="2">
        <v>-2654</v>
      </c>
      <c r="C7" s="2">
        <v>-2745</v>
      </c>
      <c r="D7" s="2">
        <v>-2330</v>
      </c>
      <c r="E7" s="2">
        <v>-2538</v>
      </c>
      <c r="F7" s="2">
        <v>-2298</v>
      </c>
      <c r="G7" s="2">
        <v>-2368</v>
      </c>
      <c r="H7" s="2">
        <v>-2413</v>
      </c>
      <c r="I7" s="2">
        <v>-2443</v>
      </c>
    </row>
    <row r="8" spans="1:20" x14ac:dyDescent="0.25">
      <c r="A8" t="s">
        <v>6</v>
      </c>
      <c r="B8" s="2">
        <f>B6+B7</f>
        <v>-3572</v>
      </c>
      <c r="C8" s="2">
        <f t="shared" ref="C8:I8" si="2">C6+C7</f>
        <v>-3742</v>
      </c>
      <c r="D8" s="2">
        <f t="shared" si="2"/>
        <v>-3041</v>
      </c>
      <c r="E8" s="2">
        <f t="shared" si="2"/>
        <v>-3267</v>
      </c>
      <c r="F8" s="2">
        <f t="shared" si="2"/>
        <v>-2975</v>
      </c>
      <c r="G8" s="2">
        <f t="shared" si="2"/>
        <v>-3191</v>
      </c>
      <c r="H8" s="2">
        <f t="shared" si="2"/>
        <v>-3283</v>
      </c>
      <c r="I8" s="2">
        <f t="shared" si="2"/>
        <v>-3324</v>
      </c>
      <c r="K8" t="s">
        <v>6</v>
      </c>
      <c r="L8" s="12">
        <f>B8/F8-1</f>
        <v>0.20067226890756307</v>
      </c>
      <c r="M8" s="12">
        <f t="shared" ref="M8" si="3">C8/G8-1</f>
        <v>0.17267314321529303</v>
      </c>
      <c r="N8" s="12">
        <f t="shared" ref="N8" si="4">D8/H8-1</f>
        <v>-7.3713067316478864E-2</v>
      </c>
      <c r="O8" s="12">
        <f t="shared" ref="O8" si="5">E8/I8-1</f>
        <v>-1.7148014440433235E-2</v>
      </c>
    </row>
    <row r="9" spans="1:20" x14ac:dyDescent="0.25">
      <c r="A9" s="1" t="s">
        <v>5</v>
      </c>
      <c r="B9" s="3">
        <f>-57+39</f>
        <v>-18</v>
      </c>
      <c r="C9" s="3">
        <f>-63+4</f>
        <v>-59</v>
      </c>
      <c r="D9" s="3">
        <f>-64+22</f>
        <v>-42</v>
      </c>
      <c r="E9" s="3">
        <f>-70-54</f>
        <v>-124</v>
      </c>
      <c r="F9" s="3">
        <f>-65+14</f>
        <v>-51</v>
      </c>
      <c r="G9" s="3">
        <f>-50+84</f>
        <v>34</v>
      </c>
      <c r="H9" s="3">
        <f>-12-297</f>
        <v>-309</v>
      </c>
      <c r="I9" s="3">
        <f>-12+41</f>
        <v>29</v>
      </c>
    </row>
    <row r="10" spans="1:20" x14ac:dyDescent="0.25">
      <c r="A10" t="s">
        <v>7</v>
      </c>
      <c r="B10" s="2">
        <f>B5+B8+B9</f>
        <v>2106</v>
      </c>
      <c r="C10" s="2">
        <f t="shared" ref="C10:I10" si="6">C5+C8+C9</f>
        <v>1854</v>
      </c>
      <c r="D10" s="2">
        <f t="shared" si="6"/>
        <v>1636</v>
      </c>
      <c r="E10" s="2">
        <f t="shared" si="6"/>
        <v>1456</v>
      </c>
      <c r="F10" s="2">
        <f t="shared" si="6"/>
        <v>1715</v>
      </c>
      <c r="G10" s="2">
        <f t="shared" si="6"/>
        <v>-804</v>
      </c>
      <c r="H10" s="2">
        <f t="shared" si="6"/>
        <v>881</v>
      </c>
      <c r="I10" s="2">
        <f t="shared" si="6"/>
        <v>1249</v>
      </c>
      <c r="K10" t="s">
        <v>7</v>
      </c>
      <c r="L10" s="12">
        <f>B10/F10-1</f>
        <v>0.22798833819241993</v>
      </c>
      <c r="M10" s="12">
        <f t="shared" ref="M10:S10" si="7">C10/G10-1</f>
        <v>-3.3059701492537314</v>
      </c>
      <c r="N10" s="12">
        <f t="shared" si="7"/>
        <v>0.85698070374574353</v>
      </c>
      <c r="O10" s="12">
        <f t="shared" si="7"/>
        <v>0.16573258606885499</v>
      </c>
      <c r="P10" s="12" t="e">
        <f t="shared" si="7"/>
        <v>#DIV/0!</v>
      </c>
      <c r="Q10" s="12" t="e">
        <f t="shared" si="7"/>
        <v>#VALUE!</v>
      </c>
      <c r="R10" s="12">
        <f t="shared" si="7"/>
        <v>3863.2327365728884</v>
      </c>
      <c r="S10" s="12">
        <f t="shared" si="7"/>
        <v>-378.80135440180584</v>
      </c>
      <c r="T10" s="12"/>
    </row>
    <row r="11" spans="1:20" x14ac:dyDescent="0.25">
      <c r="A11" s="1" t="s">
        <v>8</v>
      </c>
      <c r="B11" s="3">
        <v>-232</v>
      </c>
      <c r="C11" s="3">
        <v>-345</v>
      </c>
      <c r="D11" s="3">
        <v>-187</v>
      </c>
      <c r="E11" s="3">
        <v>-205</v>
      </c>
      <c r="F11" s="3">
        <v>-197</v>
      </c>
      <c r="G11" s="3">
        <v>14</v>
      </c>
      <c r="H11" s="3">
        <v>-34</v>
      </c>
      <c r="I11" s="3">
        <v>-134</v>
      </c>
      <c r="K11" s="1"/>
      <c r="L11" s="1"/>
      <c r="M11" s="1"/>
      <c r="N11" s="1"/>
      <c r="O11" s="1"/>
    </row>
    <row r="12" spans="1:20" x14ac:dyDescent="0.25">
      <c r="A12" t="s">
        <v>9</v>
      </c>
      <c r="B12" s="2">
        <f>B10+B11</f>
        <v>1874</v>
      </c>
      <c r="C12" s="2">
        <f t="shared" ref="C12:I12" si="8">C10+C11</f>
        <v>1509</v>
      </c>
      <c r="D12" s="2">
        <f t="shared" si="8"/>
        <v>1449</v>
      </c>
      <c r="E12" s="2">
        <f t="shared" si="8"/>
        <v>1251</v>
      </c>
      <c r="F12" s="2">
        <f t="shared" si="8"/>
        <v>1518</v>
      </c>
      <c r="G12" s="2">
        <f t="shared" si="8"/>
        <v>-790</v>
      </c>
      <c r="H12" s="2">
        <f t="shared" si="8"/>
        <v>847</v>
      </c>
      <c r="I12" s="2">
        <f t="shared" si="8"/>
        <v>1115</v>
      </c>
      <c r="K12" t="s">
        <v>9</v>
      </c>
      <c r="L12" s="12">
        <f>B12/F12-1</f>
        <v>0.23451910408432153</v>
      </c>
      <c r="M12" s="12">
        <f t="shared" ref="M12:S12" si="9">C12/G12-1</f>
        <v>-2.910126582278481</v>
      </c>
      <c r="N12" s="12">
        <f t="shared" si="9"/>
        <v>0.71074380165289264</v>
      </c>
      <c r="O12" s="12">
        <f t="shared" si="9"/>
        <v>0.12197309417040358</v>
      </c>
      <c r="P12" s="12" t="e">
        <f t="shared" si="9"/>
        <v>#DIV/0!</v>
      </c>
      <c r="Q12" s="12" t="e">
        <f t="shared" si="9"/>
        <v>#VALUE!</v>
      </c>
      <c r="R12" s="12">
        <f t="shared" si="9"/>
        <v>3610.6460674157297</v>
      </c>
      <c r="S12" s="12">
        <f t="shared" si="9"/>
        <v>-384.14484558503699</v>
      </c>
      <c r="T12" s="12"/>
    </row>
    <row r="14" spans="1:20" x14ac:dyDescent="0.25">
      <c r="A14" s="4" t="s">
        <v>51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</row>
    <row r="15" spans="1:20" x14ac:dyDescent="0.25">
      <c r="B15" s="2" t="s">
        <v>53</v>
      </c>
      <c r="C15" s="20" t="s">
        <v>62</v>
      </c>
      <c r="D15" s="2" t="s">
        <v>64</v>
      </c>
      <c r="E15" s="2" t="s">
        <v>63</v>
      </c>
      <c r="F15" s="2" t="s">
        <v>65</v>
      </c>
      <c r="G15" s="21" t="s">
        <v>66</v>
      </c>
      <c r="H15" s="2" t="s">
        <v>67</v>
      </c>
      <c r="I15" s="2" t="s">
        <v>68</v>
      </c>
    </row>
    <row r="16" spans="1:20" x14ac:dyDescent="0.25">
      <c r="A16" s="5" t="s">
        <v>11</v>
      </c>
      <c r="B16" s="6">
        <v>3264</v>
      </c>
      <c r="C16" s="6">
        <v>3793</v>
      </c>
      <c r="D16" s="6">
        <v>2382</v>
      </c>
      <c r="E16" s="6">
        <v>2512</v>
      </c>
      <c r="F16" s="6">
        <v>2957</v>
      </c>
      <c r="G16" s="6">
        <v>1606</v>
      </c>
      <c r="H16" s="6">
        <v>2628</v>
      </c>
      <c r="I16" s="6">
        <v>2426</v>
      </c>
    </row>
    <row r="17" spans="1:9" x14ac:dyDescent="0.25">
      <c r="A17" s="5" t="s">
        <v>12</v>
      </c>
      <c r="B17" s="6">
        <v>1430</v>
      </c>
      <c r="C17" s="6">
        <v>1448</v>
      </c>
      <c r="D17" s="6">
        <v>1087</v>
      </c>
      <c r="E17" s="6">
        <v>1368</v>
      </c>
      <c r="F17" s="6">
        <v>1125</v>
      </c>
      <c r="G17" s="6">
        <v>563</v>
      </c>
      <c r="H17" s="6">
        <v>1228</v>
      </c>
      <c r="I17" s="6">
        <v>1417</v>
      </c>
    </row>
    <row r="18" spans="1:9" x14ac:dyDescent="0.25">
      <c r="A18" s="7" t="s">
        <v>13</v>
      </c>
      <c r="B18" s="8">
        <v>185</v>
      </c>
      <c r="C18" s="8">
        <v>143</v>
      </c>
      <c r="D18" s="8">
        <v>95</v>
      </c>
      <c r="E18" s="8">
        <v>126</v>
      </c>
      <c r="F18" s="8">
        <v>143</v>
      </c>
      <c r="G18" s="8">
        <v>61</v>
      </c>
      <c r="H18" s="8">
        <v>123</v>
      </c>
      <c r="I18" s="8">
        <v>139</v>
      </c>
    </row>
    <row r="19" spans="1:9" x14ac:dyDescent="0.25">
      <c r="A19" t="s">
        <v>14</v>
      </c>
      <c r="B19" s="2">
        <f>B16+B17+B18</f>
        <v>4879</v>
      </c>
      <c r="C19" s="2">
        <f t="shared" ref="C19:I19" si="10">C16+C17+C18</f>
        <v>5384</v>
      </c>
      <c r="D19" s="2">
        <f t="shared" si="10"/>
        <v>3564</v>
      </c>
      <c r="E19" s="2">
        <f t="shared" si="10"/>
        <v>4006</v>
      </c>
      <c r="F19" s="2">
        <f t="shared" si="10"/>
        <v>4225</v>
      </c>
      <c r="G19" s="2">
        <f t="shared" si="10"/>
        <v>2230</v>
      </c>
      <c r="H19" s="2">
        <f t="shared" si="10"/>
        <v>3979</v>
      </c>
      <c r="I19" s="2">
        <f t="shared" si="10"/>
        <v>3982</v>
      </c>
    </row>
    <row r="20" spans="1:9" ht="6.75" customHeight="1" x14ac:dyDescent="0.25"/>
    <row r="21" spans="1:9" x14ac:dyDescent="0.25">
      <c r="A21" s="5" t="s">
        <v>11</v>
      </c>
      <c r="B21" s="6">
        <v>1983</v>
      </c>
      <c r="C21" s="6">
        <v>1831</v>
      </c>
      <c r="D21" s="6">
        <v>1606</v>
      </c>
      <c r="E21" s="6">
        <v>1731</v>
      </c>
      <c r="F21" s="6">
        <v>1802</v>
      </c>
      <c r="G21" s="6">
        <v>887</v>
      </c>
      <c r="H21" s="6">
        <v>1711</v>
      </c>
      <c r="I21" s="6">
        <v>1536</v>
      </c>
    </row>
    <row r="22" spans="1:9" x14ac:dyDescent="0.25">
      <c r="A22" s="5" t="s">
        <v>12</v>
      </c>
      <c r="B22" s="6">
        <v>1159</v>
      </c>
      <c r="C22" s="6">
        <v>1023</v>
      </c>
      <c r="D22" s="6">
        <v>898</v>
      </c>
      <c r="E22" s="6">
        <v>1104</v>
      </c>
      <c r="F22" s="6">
        <v>971</v>
      </c>
      <c r="G22" s="6">
        <v>398</v>
      </c>
      <c r="H22" s="6">
        <v>889</v>
      </c>
      <c r="I22" s="6">
        <v>897</v>
      </c>
    </row>
    <row r="23" spans="1:9" x14ac:dyDescent="0.25">
      <c r="A23" s="9" t="s">
        <v>13</v>
      </c>
      <c r="B23" s="8">
        <v>165</v>
      </c>
      <c r="C23" s="8">
        <v>125</v>
      </c>
      <c r="D23" s="8">
        <v>105</v>
      </c>
      <c r="E23" s="8">
        <v>123</v>
      </c>
      <c r="F23" s="8">
        <v>137</v>
      </c>
      <c r="G23" s="8">
        <v>43</v>
      </c>
      <c r="H23" s="8">
        <v>109</v>
      </c>
      <c r="I23" s="8">
        <v>104</v>
      </c>
    </row>
    <row r="24" spans="1:9" x14ac:dyDescent="0.25">
      <c r="A24" t="s">
        <v>15</v>
      </c>
      <c r="B24" s="2">
        <f>B21+B22+B23</f>
        <v>3307</v>
      </c>
      <c r="C24" s="2">
        <f t="shared" ref="C24" si="11">C21+C22+C23</f>
        <v>2979</v>
      </c>
      <c r="D24" s="2">
        <f t="shared" ref="D24" si="12">D21+D22+D23</f>
        <v>2609</v>
      </c>
      <c r="E24" s="2">
        <f t="shared" ref="E24" si="13">E21+E22+E23</f>
        <v>2958</v>
      </c>
      <c r="F24" s="2">
        <f t="shared" ref="F24" si="14">F21+F22+F23</f>
        <v>2910</v>
      </c>
      <c r="G24" s="2">
        <f t="shared" ref="G24" si="15">G21+G22+G23</f>
        <v>1328</v>
      </c>
      <c r="H24" s="2">
        <f t="shared" ref="H24" si="16">H21+H22+H23</f>
        <v>2709</v>
      </c>
      <c r="I24" s="2">
        <f t="shared" ref="I24" si="17">I21+I22+I23</f>
        <v>2537</v>
      </c>
    </row>
    <row r="25" spans="1:9" ht="6.75" customHeight="1" x14ac:dyDescent="0.25"/>
    <row r="26" spans="1:9" x14ac:dyDescent="0.25">
      <c r="A26" s="5" t="s">
        <v>11</v>
      </c>
      <c r="B26" s="6">
        <v>1449</v>
      </c>
      <c r="C26" s="6">
        <v>1316</v>
      </c>
      <c r="D26" s="6">
        <v>1614</v>
      </c>
      <c r="E26" s="6">
        <v>1567</v>
      </c>
      <c r="F26" s="6">
        <v>1251</v>
      </c>
      <c r="G26" s="6">
        <v>1149</v>
      </c>
      <c r="H26" s="6">
        <v>1075</v>
      </c>
      <c r="I26" s="6">
        <v>1247</v>
      </c>
    </row>
    <row r="27" spans="1:9" x14ac:dyDescent="0.25">
      <c r="A27" s="5" t="s">
        <v>12</v>
      </c>
      <c r="B27" s="6">
        <v>476</v>
      </c>
      <c r="C27" s="6">
        <v>572</v>
      </c>
      <c r="D27" s="6">
        <v>616</v>
      </c>
      <c r="E27" s="6">
        <v>681</v>
      </c>
      <c r="F27" s="6">
        <v>478</v>
      </c>
      <c r="G27" s="6">
        <v>468</v>
      </c>
      <c r="H27" s="6">
        <v>400</v>
      </c>
      <c r="I27" s="6">
        <v>563</v>
      </c>
    </row>
    <row r="28" spans="1:9" x14ac:dyDescent="0.25">
      <c r="A28" s="7" t="s">
        <v>13</v>
      </c>
      <c r="B28" s="8">
        <v>57</v>
      </c>
      <c r="C28" s="8">
        <v>45</v>
      </c>
      <c r="D28" s="8">
        <v>49</v>
      </c>
      <c r="E28" s="8">
        <v>50</v>
      </c>
      <c r="F28" s="8">
        <v>51</v>
      </c>
      <c r="G28" s="8">
        <v>30</v>
      </c>
      <c r="H28" s="8">
        <v>31</v>
      </c>
      <c r="I28" s="8">
        <v>37</v>
      </c>
    </row>
    <row r="29" spans="1:9" x14ac:dyDescent="0.25">
      <c r="A29" t="s">
        <v>16</v>
      </c>
      <c r="B29" s="2">
        <f>B26+B27+B28</f>
        <v>1982</v>
      </c>
      <c r="C29" s="2">
        <f t="shared" ref="C29" si="18">C26+C27+C28</f>
        <v>1933</v>
      </c>
      <c r="D29" s="2">
        <f t="shared" ref="D29" si="19">D26+D27+D28</f>
        <v>2279</v>
      </c>
      <c r="E29" s="2">
        <f t="shared" ref="E29" si="20">E26+E27+E28</f>
        <v>2298</v>
      </c>
      <c r="F29" s="2">
        <f t="shared" ref="F29" si="21">F26+F27+F28</f>
        <v>1780</v>
      </c>
      <c r="G29" s="2">
        <f t="shared" ref="G29" si="22">G26+G27+G28</f>
        <v>1647</v>
      </c>
      <c r="H29" s="2">
        <f t="shared" ref="H29" si="23">H26+H27+H28</f>
        <v>1506</v>
      </c>
      <c r="I29" s="2">
        <f t="shared" ref="I29" si="24">I26+I27+I28</f>
        <v>1847</v>
      </c>
    </row>
    <row r="30" spans="1:9" ht="6" customHeight="1" x14ac:dyDescent="0.25"/>
    <row r="31" spans="1:9" x14ac:dyDescent="0.25">
      <c r="A31" s="5" t="s">
        <v>11</v>
      </c>
      <c r="B31" s="6">
        <v>1022</v>
      </c>
      <c r="C31" s="6">
        <v>1007</v>
      </c>
      <c r="D31" s="6">
        <v>903</v>
      </c>
      <c r="E31" s="6">
        <v>991</v>
      </c>
      <c r="F31" s="6">
        <v>758</v>
      </c>
      <c r="G31" s="6">
        <v>559</v>
      </c>
      <c r="H31" s="6">
        <v>963</v>
      </c>
      <c r="I31" s="6">
        <v>997</v>
      </c>
    </row>
    <row r="32" spans="1:9" x14ac:dyDescent="0.25">
      <c r="A32" s="5" t="s">
        <v>12</v>
      </c>
      <c r="B32" s="6">
        <v>385</v>
      </c>
      <c r="C32" s="6">
        <v>396</v>
      </c>
      <c r="D32" s="6">
        <v>365</v>
      </c>
      <c r="E32" s="6">
        <v>432</v>
      </c>
      <c r="F32" s="6">
        <v>301</v>
      </c>
      <c r="G32" s="6">
        <v>211</v>
      </c>
      <c r="H32" s="6">
        <v>388</v>
      </c>
      <c r="I32" s="6">
        <v>410</v>
      </c>
    </row>
    <row r="33" spans="1:29" x14ac:dyDescent="0.25">
      <c r="A33" s="7" t="s">
        <v>13</v>
      </c>
      <c r="B33" s="8">
        <v>58</v>
      </c>
      <c r="C33" s="8">
        <v>55</v>
      </c>
      <c r="D33" s="8">
        <v>47</v>
      </c>
      <c r="E33" s="8">
        <v>48</v>
      </c>
      <c r="F33" s="8">
        <v>40</v>
      </c>
      <c r="G33" s="8">
        <v>31</v>
      </c>
      <c r="H33" s="8">
        <v>63</v>
      </c>
      <c r="I33" s="8">
        <v>61</v>
      </c>
    </row>
    <row r="34" spans="1:29" x14ac:dyDescent="0.25">
      <c r="A34" t="s">
        <v>24</v>
      </c>
      <c r="B34" s="2">
        <f>B31+B32+B33</f>
        <v>1465</v>
      </c>
      <c r="C34" s="2">
        <f t="shared" ref="C34" si="25">C31+C32+C33</f>
        <v>1458</v>
      </c>
      <c r="D34" s="2">
        <f t="shared" ref="D34" si="26">D31+D32+D33</f>
        <v>1315</v>
      </c>
      <c r="E34" s="2">
        <f t="shared" ref="E34" si="27">E31+E32+E33</f>
        <v>1471</v>
      </c>
      <c r="F34" s="2">
        <f t="shared" ref="F34" si="28">F31+F32+F33</f>
        <v>1099</v>
      </c>
      <c r="G34" s="2">
        <f t="shared" ref="G34" si="29">G31+G32+G33</f>
        <v>801</v>
      </c>
      <c r="H34" s="2">
        <f t="shared" ref="H34" si="30">H31+H32+H33</f>
        <v>1414</v>
      </c>
      <c r="I34" s="2">
        <f t="shared" ref="I34" si="31">I31+I32+I33</f>
        <v>1468</v>
      </c>
    </row>
    <row r="35" spans="1:29" ht="5.25" customHeight="1" x14ac:dyDescent="0.25"/>
    <row r="36" spans="1:29" x14ac:dyDescent="0.25">
      <c r="A36" t="s">
        <v>18</v>
      </c>
      <c r="B36" s="2">
        <f>B19+B24+B29+B34</f>
        <v>11633</v>
      </c>
      <c r="C36" s="2">
        <f t="shared" ref="C36:I36" si="32">C19+C24+C29+C34</f>
        <v>11754</v>
      </c>
      <c r="D36" s="2">
        <f t="shared" si="32"/>
        <v>9767</v>
      </c>
      <c r="E36" s="2">
        <f t="shared" si="32"/>
        <v>10733</v>
      </c>
      <c r="F36" s="2">
        <f t="shared" si="32"/>
        <v>10014</v>
      </c>
      <c r="G36" s="2">
        <f t="shared" si="32"/>
        <v>6006</v>
      </c>
      <c r="H36" s="2">
        <f t="shared" si="32"/>
        <v>9608</v>
      </c>
      <c r="I36" s="2">
        <f t="shared" si="32"/>
        <v>9834</v>
      </c>
    </row>
    <row r="37" spans="1:29" x14ac:dyDescent="0.25">
      <c r="A37" s="1" t="s">
        <v>19</v>
      </c>
      <c r="B37" s="3">
        <v>7</v>
      </c>
      <c r="C37" s="3">
        <v>7</v>
      </c>
      <c r="D37" s="3">
        <v>6</v>
      </c>
      <c r="E37" s="3">
        <v>8</v>
      </c>
      <c r="F37" s="3">
        <v>4</v>
      </c>
      <c r="G37" s="3">
        <v>6</v>
      </c>
      <c r="H37" s="3">
        <v>8</v>
      </c>
      <c r="I37" s="3">
        <v>10</v>
      </c>
    </row>
    <row r="38" spans="1:29" x14ac:dyDescent="0.25">
      <c r="A38" t="s">
        <v>20</v>
      </c>
      <c r="B38" s="2">
        <f>B36+B37</f>
        <v>11640</v>
      </c>
      <c r="C38" s="2">
        <f t="shared" ref="C38:I38" si="33">C36+C37</f>
        <v>11761</v>
      </c>
      <c r="D38" s="2">
        <f t="shared" si="33"/>
        <v>9773</v>
      </c>
      <c r="E38" s="2">
        <f t="shared" si="33"/>
        <v>10741</v>
      </c>
      <c r="F38" s="2">
        <f t="shared" si="33"/>
        <v>10018</v>
      </c>
      <c r="G38" s="2">
        <f t="shared" si="33"/>
        <v>6012</v>
      </c>
      <c r="H38" s="2">
        <f t="shared" si="33"/>
        <v>9616</v>
      </c>
      <c r="I38" s="2">
        <f t="shared" si="33"/>
        <v>9844</v>
      </c>
    </row>
    <row r="39" spans="1:29" x14ac:dyDescent="0.25">
      <c r="A39" t="s">
        <v>21</v>
      </c>
      <c r="B39" s="2">
        <v>629</v>
      </c>
      <c r="C39" s="2">
        <v>596</v>
      </c>
      <c r="D39" s="2">
        <v>570</v>
      </c>
      <c r="E39" s="2">
        <v>476</v>
      </c>
      <c r="F39" s="2">
        <v>563</v>
      </c>
      <c r="G39" s="2">
        <v>305</v>
      </c>
      <c r="H39" s="2">
        <v>506</v>
      </c>
      <c r="I39" s="2">
        <v>480</v>
      </c>
    </row>
    <row r="40" spans="1:29" x14ac:dyDescent="0.25">
      <c r="A40" s="1" t="s">
        <v>22</v>
      </c>
      <c r="B40" s="3">
        <v>-21</v>
      </c>
      <c r="C40" s="3">
        <v>-13</v>
      </c>
      <c r="D40" s="3">
        <v>14</v>
      </c>
      <c r="E40" s="3">
        <v>26</v>
      </c>
      <c r="F40" s="3">
        <v>13</v>
      </c>
      <c r="G40" s="3">
        <v>-4</v>
      </c>
      <c r="H40" s="3">
        <v>-18</v>
      </c>
      <c r="I40" s="3">
        <v>2</v>
      </c>
    </row>
    <row r="41" spans="1:29" x14ac:dyDescent="0.25">
      <c r="A41" t="s">
        <v>18</v>
      </c>
      <c r="B41" s="2">
        <f>B38+B39+B40</f>
        <v>12248</v>
      </c>
      <c r="C41" s="2">
        <f t="shared" ref="C41:I41" si="34">C38+C39+C40</f>
        <v>12344</v>
      </c>
      <c r="D41" s="2">
        <f t="shared" si="34"/>
        <v>10357</v>
      </c>
      <c r="E41" s="2">
        <f t="shared" si="34"/>
        <v>11243</v>
      </c>
      <c r="F41" s="2">
        <f t="shared" si="34"/>
        <v>10594</v>
      </c>
      <c r="G41" s="2">
        <f t="shared" si="34"/>
        <v>6313</v>
      </c>
      <c r="H41" s="2">
        <f t="shared" si="34"/>
        <v>10104</v>
      </c>
      <c r="I41" s="2">
        <f t="shared" si="34"/>
        <v>10326</v>
      </c>
    </row>
    <row r="42" spans="1:29" x14ac:dyDescent="0.25">
      <c r="B42" s="2">
        <f>B41-B3</f>
        <v>0</v>
      </c>
      <c r="C42" s="2">
        <f t="shared" ref="C42:I42" si="35">C41-C3</f>
        <v>0</v>
      </c>
      <c r="D42" s="2">
        <f t="shared" si="35"/>
        <v>0</v>
      </c>
      <c r="E42" s="2">
        <f t="shared" si="35"/>
        <v>0</v>
      </c>
      <c r="F42" s="2">
        <f t="shared" si="35"/>
        <v>0</v>
      </c>
      <c r="G42" s="2">
        <f t="shared" si="35"/>
        <v>0</v>
      </c>
      <c r="H42" s="2">
        <f t="shared" si="35"/>
        <v>0</v>
      </c>
      <c r="I42" s="2">
        <f t="shared" si="35"/>
        <v>0</v>
      </c>
    </row>
    <row r="43" spans="1:29" x14ac:dyDescent="0.25">
      <c r="B43" s="2" t="s">
        <v>54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" t="s">
        <v>60</v>
      </c>
      <c r="I43" s="2" t="s">
        <v>61</v>
      </c>
      <c r="L43" s="2" t="s">
        <v>54</v>
      </c>
      <c r="M43" s="2" t="s">
        <v>55</v>
      </c>
      <c r="N43" s="2" t="s">
        <v>56</v>
      </c>
      <c r="O43" s="2" t="s">
        <v>57</v>
      </c>
      <c r="P43" s="2" t="s">
        <v>58</v>
      </c>
      <c r="Q43" s="2" t="s">
        <v>59</v>
      </c>
      <c r="R43" s="2" t="s">
        <v>60</v>
      </c>
      <c r="S43" s="2" t="s">
        <v>61</v>
      </c>
      <c r="T43" s="2"/>
      <c r="V43" s="2" t="s">
        <v>54</v>
      </c>
      <c r="W43" s="2" t="s">
        <v>55</v>
      </c>
      <c r="X43" s="2" t="s">
        <v>56</v>
      </c>
      <c r="Y43" s="2" t="s">
        <v>57</v>
      </c>
      <c r="Z43" s="2" t="s">
        <v>58</v>
      </c>
      <c r="AA43" s="2" t="s">
        <v>59</v>
      </c>
      <c r="AB43" s="2" t="s">
        <v>60</v>
      </c>
      <c r="AC43" s="2" t="s">
        <v>61</v>
      </c>
    </row>
    <row r="44" spans="1:29" x14ac:dyDescent="0.25">
      <c r="A44" s="4" t="s">
        <v>50</v>
      </c>
      <c r="B44" s="2" t="s">
        <v>53</v>
      </c>
      <c r="C44" s="20" t="s">
        <v>62</v>
      </c>
      <c r="D44" s="2" t="s">
        <v>64</v>
      </c>
      <c r="E44" s="2" t="s">
        <v>63</v>
      </c>
      <c r="F44" s="2" t="s">
        <v>65</v>
      </c>
      <c r="G44" s="21" t="s">
        <v>66</v>
      </c>
      <c r="H44" s="2" t="s">
        <v>67</v>
      </c>
      <c r="I44" s="2" t="s">
        <v>68</v>
      </c>
      <c r="K44" s="4" t="s">
        <v>69</v>
      </c>
      <c r="L44" s="2" t="s">
        <v>53</v>
      </c>
      <c r="M44" s="20" t="s">
        <v>62</v>
      </c>
      <c r="N44" s="2" t="s">
        <v>64</v>
      </c>
      <c r="O44" s="2" t="s">
        <v>63</v>
      </c>
      <c r="P44" s="2" t="s">
        <v>65</v>
      </c>
      <c r="Q44" s="21" t="s">
        <v>66</v>
      </c>
      <c r="R44" s="2" t="s">
        <v>67</v>
      </c>
      <c r="S44" s="2" t="s">
        <v>68</v>
      </c>
      <c r="T44" s="2"/>
      <c r="U44" s="4" t="s">
        <v>50</v>
      </c>
      <c r="V44" s="2" t="s">
        <v>53</v>
      </c>
      <c r="W44" s="2" t="s">
        <v>62</v>
      </c>
      <c r="X44" s="2" t="s">
        <v>64</v>
      </c>
      <c r="Y44" s="2" t="s">
        <v>63</v>
      </c>
      <c r="Z44" s="2" t="s">
        <v>65</v>
      </c>
      <c r="AA44" s="2" t="s">
        <v>66</v>
      </c>
      <c r="AB44" s="2" t="s">
        <v>67</v>
      </c>
      <c r="AC44" s="2" t="s">
        <v>68</v>
      </c>
    </row>
    <row r="45" spans="1:29" x14ac:dyDescent="0.25">
      <c r="A45" t="s">
        <v>10</v>
      </c>
      <c r="B45" s="16">
        <f>B19</f>
        <v>4879</v>
      </c>
      <c r="C45" s="16">
        <f t="shared" ref="C45:I45" si="36">C19</f>
        <v>5384</v>
      </c>
      <c r="D45" s="16">
        <f t="shared" si="36"/>
        <v>3564</v>
      </c>
      <c r="E45" s="16">
        <f t="shared" si="36"/>
        <v>4006</v>
      </c>
      <c r="F45" s="16">
        <f t="shared" si="36"/>
        <v>4225</v>
      </c>
      <c r="G45" s="16">
        <f t="shared" si="36"/>
        <v>2230</v>
      </c>
      <c r="H45" s="16">
        <f t="shared" si="36"/>
        <v>3979</v>
      </c>
      <c r="I45" s="16">
        <f t="shared" si="36"/>
        <v>3982</v>
      </c>
      <c r="K45" t="s">
        <v>10</v>
      </c>
      <c r="L45" s="12">
        <f>B45/F45-1</f>
        <v>0.15479289940828411</v>
      </c>
      <c r="M45" s="12">
        <f t="shared" ref="M45:O49" si="37">C45/G45-1</f>
        <v>1.4143497757847534</v>
      </c>
      <c r="N45" s="12">
        <f t="shared" si="37"/>
        <v>-0.10429756220155817</v>
      </c>
      <c r="O45" s="12">
        <f t="shared" si="37"/>
        <v>6.0271220492214006E-3</v>
      </c>
      <c r="P45" s="12"/>
      <c r="Q45" s="12"/>
      <c r="R45" s="12"/>
      <c r="S45" s="12"/>
      <c r="T45" s="12"/>
      <c r="U45" t="s">
        <v>10</v>
      </c>
      <c r="V45" s="12">
        <f>B45/B$49</f>
        <v>0.41941029828934928</v>
      </c>
      <c r="W45" s="12">
        <f t="shared" ref="W45:AC49" si="38">C45/C$49</f>
        <v>0.45805683171686234</v>
      </c>
      <c r="X45" s="12">
        <f t="shared" si="38"/>
        <v>0.36490222176717518</v>
      </c>
      <c r="Y45" s="12">
        <f t="shared" si="38"/>
        <v>0.37324140501257802</v>
      </c>
      <c r="Z45" s="12">
        <f t="shared" si="38"/>
        <v>0.42190932694228078</v>
      </c>
      <c r="AA45" s="12">
        <f t="shared" si="38"/>
        <v>0.37129537129537127</v>
      </c>
      <c r="AB45" s="12">
        <f t="shared" si="38"/>
        <v>0.41413405495420486</v>
      </c>
      <c r="AC45" s="12">
        <f t="shared" si="38"/>
        <v>0.40492170022371365</v>
      </c>
    </row>
    <row r="46" spans="1:29" x14ac:dyDescent="0.25">
      <c r="A46" t="s">
        <v>27</v>
      </c>
      <c r="B46" s="16">
        <f>B24</f>
        <v>3307</v>
      </c>
      <c r="C46" s="16">
        <f t="shared" ref="C46:I46" si="39">C24</f>
        <v>2979</v>
      </c>
      <c r="D46" s="16">
        <f t="shared" si="39"/>
        <v>2609</v>
      </c>
      <c r="E46" s="16">
        <f t="shared" si="39"/>
        <v>2958</v>
      </c>
      <c r="F46" s="16">
        <f t="shared" si="39"/>
        <v>2910</v>
      </c>
      <c r="G46" s="16">
        <f t="shared" si="39"/>
        <v>1328</v>
      </c>
      <c r="H46" s="16">
        <f t="shared" si="39"/>
        <v>2709</v>
      </c>
      <c r="I46" s="16">
        <f t="shared" si="39"/>
        <v>2537</v>
      </c>
      <c r="K46" t="s">
        <v>27</v>
      </c>
      <c r="L46" s="12">
        <f t="shared" ref="L46:L49" si="40">B46/F46-1</f>
        <v>0.13642611683848793</v>
      </c>
      <c r="M46" s="12">
        <f t="shared" si="37"/>
        <v>1.2432228915662651</v>
      </c>
      <c r="N46" s="12">
        <f t="shared" si="37"/>
        <v>-3.691399040236254E-2</v>
      </c>
      <c r="O46" s="12">
        <f t="shared" si="37"/>
        <v>0.16594402837997646</v>
      </c>
      <c r="P46" s="12"/>
      <c r="Q46" s="12"/>
      <c r="R46" s="12"/>
      <c r="S46" s="12"/>
      <c r="T46" s="12"/>
      <c r="U46" t="s">
        <v>27</v>
      </c>
      <c r="V46" s="12">
        <f t="shared" ref="V46:V49" si="41">B46/B$49</f>
        <v>0.2842774864609301</v>
      </c>
      <c r="W46" s="12">
        <f t="shared" si="38"/>
        <v>0.25344563552833077</v>
      </c>
      <c r="X46" s="12">
        <f t="shared" si="38"/>
        <v>0.26712398894235689</v>
      </c>
      <c r="Y46" s="12">
        <f t="shared" si="38"/>
        <v>0.27559862107518868</v>
      </c>
      <c r="Z46" s="12">
        <f t="shared" si="38"/>
        <v>0.29059316956261233</v>
      </c>
      <c r="AA46" s="12">
        <f t="shared" si="38"/>
        <v>0.22111222111222112</v>
      </c>
      <c r="AB46" s="12">
        <f t="shared" si="38"/>
        <v>0.28195253955037469</v>
      </c>
      <c r="AC46" s="12">
        <f t="shared" si="38"/>
        <v>0.25798250966036201</v>
      </c>
    </row>
    <row r="47" spans="1:29" x14ac:dyDescent="0.25">
      <c r="A47" t="s">
        <v>28</v>
      </c>
      <c r="B47" s="16">
        <f>B29</f>
        <v>1982</v>
      </c>
      <c r="C47" s="16">
        <f t="shared" ref="C47:I47" si="42">C29</f>
        <v>1933</v>
      </c>
      <c r="D47" s="16">
        <f t="shared" si="42"/>
        <v>2279</v>
      </c>
      <c r="E47" s="16">
        <f t="shared" si="42"/>
        <v>2298</v>
      </c>
      <c r="F47" s="16">
        <f t="shared" si="42"/>
        <v>1780</v>
      </c>
      <c r="G47" s="16">
        <f t="shared" si="42"/>
        <v>1647</v>
      </c>
      <c r="H47" s="16">
        <f t="shared" si="42"/>
        <v>1506</v>
      </c>
      <c r="I47" s="16">
        <f t="shared" si="42"/>
        <v>1847</v>
      </c>
      <c r="K47" t="s">
        <v>28</v>
      </c>
      <c r="L47" s="12">
        <f t="shared" si="40"/>
        <v>0.11348314606741572</v>
      </c>
      <c r="M47" s="12">
        <f t="shared" si="37"/>
        <v>0.17364905889496063</v>
      </c>
      <c r="N47" s="12">
        <f t="shared" si="37"/>
        <v>0.51328021248339972</v>
      </c>
      <c r="O47" s="12">
        <f t="shared" si="37"/>
        <v>0.24417975094748234</v>
      </c>
      <c r="P47" s="12"/>
      <c r="Q47" s="12"/>
      <c r="R47" s="12"/>
      <c r="S47" s="12"/>
      <c r="T47" s="12"/>
      <c r="U47" t="s">
        <v>28</v>
      </c>
      <c r="V47" s="12">
        <f t="shared" si="41"/>
        <v>0.17037737470987707</v>
      </c>
      <c r="W47" s="12">
        <f t="shared" si="38"/>
        <v>0.16445465373489876</v>
      </c>
      <c r="X47" s="12">
        <f t="shared" si="38"/>
        <v>0.23333674618613698</v>
      </c>
      <c r="Y47" s="12">
        <f t="shared" si="38"/>
        <v>0.2141060281375198</v>
      </c>
      <c r="Z47" s="12">
        <f t="shared" si="38"/>
        <v>0.17775114839225084</v>
      </c>
      <c r="AA47" s="12">
        <f t="shared" si="38"/>
        <v>0.27422577422577421</v>
      </c>
      <c r="AB47" s="12">
        <f t="shared" si="38"/>
        <v>0.156744379683597</v>
      </c>
      <c r="AC47" s="12">
        <f t="shared" si="38"/>
        <v>0.1878177750660972</v>
      </c>
    </row>
    <row r="48" spans="1:29" x14ac:dyDescent="0.25">
      <c r="A48" s="1" t="s">
        <v>17</v>
      </c>
      <c r="B48" s="18">
        <f>B34</f>
        <v>1465</v>
      </c>
      <c r="C48" s="18">
        <f t="shared" ref="C48:I48" si="43">C34</f>
        <v>1458</v>
      </c>
      <c r="D48" s="18">
        <f t="shared" si="43"/>
        <v>1315</v>
      </c>
      <c r="E48" s="18">
        <f t="shared" si="43"/>
        <v>1471</v>
      </c>
      <c r="F48" s="18">
        <f t="shared" si="43"/>
        <v>1099</v>
      </c>
      <c r="G48" s="18">
        <f t="shared" si="43"/>
        <v>801</v>
      </c>
      <c r="H48" s="18">
        <f t="shared" si="43"/>
        <v>1414</v>
      </c>
      <c r="I48" s="18">
        <f t="shared" si="43"/>
        <v>1468</v>
      </c>
      <c r="K48" s="1" t="s">
        <v>17</v>
      </c>
      <c r="L48" s="13">
        <f t="shared" si="40"/>
        <v>0.33303002729754327</v>
      </c>
      <c r="M48" s="13">
        <f t="shared" si="37"/>
        <v>0.8202247191011236</v>
      </c>
      <c r="N48" s="13">
        <f t="shared" si="37"/>
        <v>-7.0014144271570045E-2</v>
      </c>
      <c r="O48" s="13">
        <f t="shared" si="37"/>
        <v>2.043596730245234E-3</v>
      </c>
      <c r="P48" s="13"/>
      <c r="Q48" s="13"/>
      <c r="R48" s="13"/>
      <c r="S48" s="13"/>
      <c r="T48" s="13"/>
      <c r="U48" s="1" t="s">
        <v>17</v>
      </c>
      <c r="V48" s="13">
        <f t="shared" si="41"/>
        <v>0.12593484053984355</v>
      </c>
      <c r="W48" s="13">
        <f t="shared" si="38"/>
        <v>0.12404287901990811</v>
      </c>
      <c r="X48" s="13">
        <f t="shared" si="38"/>
        <v>0.13463704310433092</v>
      </c>
      <c r="Y48" s="13">
        <f t="shared" si="38"/>
        <v>0.1370539457747135</v>
      </c>
      <c r="Z48" s="13">
        <f t="shared" si="38"/>
        <v>0.10974635510285601</v>
      </c>
      <c r="AA48" s="13">
        <f t="shared" si="38"/>
        <v>0.13336663336663337</v>
      </c>
      <c r="AB48" s="13">
        <f t="shared" si="38"/>
        <v>0.14716902581182348</v>
      </c>
      <c r="AC48" s="13">
        <f t="shared" si="38"/>
        <v>0.14927801504982713</v>
      </c>
    </row>
    <row r="49" spans="1:29" x14ac:dyDescent="0.25">
      <c r="A49" t="s">
        <v>20</v>
      </c>
      <c r="B49" s="2">
        <f>B45+B46+B47+B48</f>
        <v>11633</v>
      </c>
      <c r="C49" s="2">
        <f t="shared" ref="C49:I49" si="44">C45+C46+C47+C48</f>
        <v>11754</v>
      </c>
      <c r="D49" s="2">
        <f t="shared" si="44"/>
        <v>9767</v>
      </c>
      <c r="E49" s="2">
        <f t="shared" si="44"/>
        <v>10733</v>
      </c>
      <c r="F49" s="2">
        <f t="shared" si="44"/>
        <v>10014</v>
      </c>
      <c r="G49" s="2">
        <f t="shared" si="44"/>
        <v>6006</v>
      </c>
      <c r="H49" s="2">
        <f t="shared" si="44"/>
        <v>9608</v>
      </c>
      <c r="I49" s="2">
        <f t="shared" si="44"/>
        <v>9834</v>
      </c>
      <c r="K49" t="s">
        <v>20</v>
      </c>
      <c r="L49" s="12">
        <f t="shared" si="40"/>
        <v>0.16167365688036739</v>
      </c>
      <c r="M49" s="12">
        <f t="shared" si="37"/>
        <v>0.95704295704295705</v>
      </c>
      <c r="N49" s="12">
        <f t="shared" si="37"/>
        <v>1.6548709408825912E-2</v>
      </c>
      <c r="O49" s="12">
        <f t="shared" si="37"/>
        <v>9.1417531014846398E-2</v>
      </c>
      <c r="P49" s="12"/>
      <c r="Q49" s="12"/>
      <c r="R49" s="12"/>
      <c r="S49" s="12"/>
      <c r="T49" s="11"/>
      <c r="U49" t="s">
        <v>20</v>
      </c>
      <c r="V49" s="11">
        <f t="shared" si="41"/>
        <v>1</v>
      </c>
      <c r="W49" s="11">
        <f t="shared" si="38"/>
        <v>1</v>
      </c>
      <c r="X49" s="11">
        <f t="shared" si="38"/>
        <v>1</v>
      </c>
      <c r="Y49" s="11">
        <f t="shared" si="38"/>
        <v>1</v>
      </c>
      <c r="Z49" s="11">
        <f t="shared" si="38"/>
        <v>1</v>
      </c>
      <c r="AA49" s="11">
        <f t="shared" si="38"/>
        <v>1</v>
      </c>
      <c r="AB49" s="11">
        <f t="shared" si="38"/>
        <v>1</v>
      </c>
      <c r="AC49" s="11">
        <f t="shared" si="38"/>
        <v>1</v>
      </c>
    </row>
    <row r="50" spans="1:29" x14ac:dyDescent="0.25">
      <c r="B50" s="2">
        <f>B49-B36</f>
        <v>0</v>
      </c>
      <c r="C50" s="2">
        <f t="shared" ref="C50:I50" si="45">C49-C36</f>
        <v>0</v>
      </c>
      <c r="D50" s="2">
        <f t="shared" si="45"/>
        <v>0</v>
      </c>
      <c r="E50" s="2">
        <f t="shared" si="45"/>
        <v>0</v>
      </c>
      <c r="F50" s="2">
        <f t="shared" si="45"/>
        <v>0</v>
      </c>
      <c r="G50" s="2">
        <f t="shared" si="45"/>
        <v>0</v>
      </c>
      <c r="H50" s="2">
        <f t="shared" si="45"/>
        <v>0</v>
      </c>
      <c r="I50" s="2">
        <f t="shared" si="45"/>
        <v>0</v>
      </c>
    </row>
    <row r="51" spans="1:29" x14ac:dyDescent="0.25">
      <c r="B51" s="2" t="s">
        <v>54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" t="s">
        <v>60</v>
      </c>
      <c r="I51" s="2" t="s">
        <v>61</v>
      </c>
      <c r="L51" s="2" t="s">
        <v>54</v>
      </c>
      <c r="M51" s="2" t="s">
        <v>55</v>
      </c>
      <c r="N51" s="2" t="s">
        <v>56</v>
      </c>
      <c r="O51" s="2" t="s">
        <v>57</v>
      </c>
      <c r="P51" s="2" t="s">
        <v>58</v>
      </c>
      <c r="Q51" s="2" t="s">
        <v>59</v>
      </c>
      <c r="R51" s="2" t="s">
        <v>60</v>
      </c>
      <c r="S51" s="2" t="s">
        <v>61</v>
      </c>
      <c r="T51" s="2"/>
      <c r="V51" s="2" t="s">
        <v>54</v>
      </c>
      <c r="W51" s="2" t="s">
        <v>55</v>
      </c>
      <c r="X51" s="2" t="s">
        <v>56</v>
      </c>
      <c r="Y51" s="2" t="s">
        <v>57</v>
      </c>
      <c r="Z51" s="2" t="s">
        <v>58</v>
      </c>
      <c r="AA51" s="2" t="s">
        <v>59</v>
      </c>
      <c r="AB51" s="2" t="s">
        <v>60</v>
      </c>
      <c r="AC51" s="2" t="s">
        <v>61</v>
      </c>
    </row>
    <row r="52" spans="1:29" x14ac:dyDescent="0.25">
      <c r="A52" s="4" t="s">
        <v>25</v>
      </c>
      <c r="B52" s="2" t="s">
        <v>53</v>
      </c>
      <c r="C52" s="20" t="s">
        <v>62</v>
      </c>
      <c r="D52" s="2" t="s">
        <v>64</v>
      </c>
      <c r="E52" s="2" t="s">
        <v>63</v>
      </c>
      <c r="F52" s="2" t="s">
        <v>65</v>
      </c>
      <c r="G52" s="21" t="s">
        <v>66</v>
      </c>
      <c r="H52" s="2" t="s">
        <v>67</v>
      </c>
      <c r="I52" s="2" t="s">
        <v>68</v>
      </c>
      <c r="K52" s="4" t="s">
        <v>69</v>
      </c>
      <c r="L52" s="2" t="s">
        <v>53</v>
      </c>
      <c r="M52" s="20" t="s">
        <v>62</v>
      </c>
      <c r="N52" s="2" t="s">
        <v>64</v>
      </c>
      <c r="O52" s="2" t="s">
        <v>63</v>
      </c>
      <c r="P52" s="2" t="s">
        <v>65</v>
      </c>
      <c r="Q52" s="21" t="s">
        <v>66</v>
      </c>
      <c r="R52" s="2" t="s">
        <v>67</v>
      </c>
      <c r="S52" s="2" t="s">
        <v>68</v>
      </c>
      <c r="T52" s="2"/>
      <c r="U52" s="4" t="s">
        <v>25</v>
      </c>
      <c r="V52" s="2" t="s">
        <v>53</v>
      </c>
      <c r="W52" s="2" t="s">
        <v>62</v>
      </c>
      <c r="X52" s="2" t="s">
        <v>64</v>
      </c>
      <c r="Y52" s="2" t="s">
        <v>63</v>
      </c>
      <c r="Z52" s="2" t="s">
        <v>65</v>
      </c>
      <c r="AA52" s="2" t="s">
        <v>66</v>
      </c>
      <c r="AB52" s="2" t="s">
        <v>67</v>
      </c>
      <c r="AC52" s="2" t="s">
        <v>68</v>
      </c>
    </row>
    <row r="53" spans="1:29" x14ac:dyDescent="0.25">
      <c r="A53" s="15" t="s">
        <v>11</v>
      </c>
      <c r="B53" s="16">
        <f>B16+B21+B26+B31</f>
        <v>7718</v>
      </c>
      <c r="C53" s="16">
        <f t="shared" ref="C53:I53" si="46">C16+C21+C26+C31</f>
        <v>7947</v>
      </c>
      <c r="D53" s="16">
        <f t="shared" si="46"/>
        <v>6505</v>
      </c>
      <c r="E53" s="16">
        <f t="shared" si="46"/>
        <v>6801</v>
      </c>
      <c r="F53" s="16">
        <f t="shared" si="46"/>
        <v>6768</v>
      </c>
      <c r="G53" s="16">
        <f t="shared" si="46"/>
        <v>4201</v>
      </c>
      <c r="H53" s="16">
        <f t="shared" si="46"/>
        <v>6377</v>
      </c>
      <c r="I53" s="16">
        <f t="shared" si="46"/>
        <v>6206</v>
      </c>
      <c r="K53" s="19" t="s">
        <v>11</v>
      </c>
      <c r="L53" s="12">
        <f>B53/F53-1</f>
        <v>0.14036643026004736</v>
      </c>
      <c r="M53" s="12">
        <f t="shared" ref="M53:O57" si="47">C53/G53-1</f>
        <v>0.89169245417757681</v>
      </c>
      <c r="N53" s="12">
        <f t="shared" si="47"/>
        <v>2.0072134232397731E-2</v>
      </c>
      <c r="O53" s="12">
        <f t="shared" si="47"/>
        <v>9.5874959716403474E-2</v>
      </c>
      <c r="P53" s="12"/>
      <c r="Q53" s="12"/>
      <c r="R53" s="12"/>
      <c r="S53" s="12"/>
      <c r="T53" s="12"/>
      <c r="U53" s="5" t="s">
        <v>11</v>
      </c>
      <c r="V53" s="12">
        <f>B53/B$57</f>
        <v>0.66305841924398623</v>
      </c>
      <c r="W53" s="12">
        <f t="shared" ref="W53:AC57" si="48">C53/C$57</f>
        <v>0.67570784797211125</v>
      </c>
      <c r="X53" s="12">
        <f t="shared" si="48"/>
        <v>0.66560933183260007</v>
      </c>
      <c r="Y53" s="12">
        <f t="shared" si="48"/>
        <v>0.63318126803835773</v>
      </c>
      <c r="Z53" s="12">
        <f t="shared" si="48"/>
        <v>0.67558394889199436</v>
      </c>
      <c r="AA53" s="12">
        <f t="shared" si="48"/>
        <v>0.69876912840984695</v>
      </c>
      <c r="AB53" s="12">
        <f t="shared" si="48"/>
        <v>0.66316555740432614</v>
      </c>
      <c r="AC53" s="12">
        <f t="shared" si="48"/>
        <v>0.63043478260869568</v>
      </c>
    </row>
    <row r="54" spans="1:29" x14ac:dyDescent="0.25">
      <c r="A54" s="15" t="s">
        <v>12</v>
      </c>
      <c r="B54" s="16">
        <f>B17+B22+B27+B32</f>
        <v>3450</v>
      </c>
      <c r="C54" s="16">
        <f t="shared" ref="C54:I54" si="49">C17+C22+C27+C32</f>
        <v>3439</v>
      </c>
      <c r="D54" s="16">
        <f t="shared" si="49"/>
        <v>2966</v>
      </c>
      <c r="E54" s="16">
        <f t="shared" si="49"/>
        <v>3585</v>
      </c>
      <c r="F54" s="16">
        <f t="shared" si="49"/>
        <v>2875</v>
      </c>
      <c r="G54" s="16">
        <f t="shared" si="49"/>
        <v>1640</v>
      </c>
      <c r="H54" s="16">
        <f t="shared" si="49"/>
        <v>2905</v>
      </c>
      <c r="I54" s="16">
        <f t="shared" si="49"/>
        <v>3287</v>
      </c>
      <c r="K54" s="19" t="s">
        <v>12</v>
      </c>
      <c r="L54" s="12">
        <f t="shared" ref="L54:L57" si="50">B54/F54-1</f>
        <v>0.19999999999999996</v>
      </c>
      <c r="M54" s="12">
        <f t="shared" si="47"/>
        <v>1.0969512195121953</v>
      </c>
      <c r="N54" s="12">
        <f t="shared" si="47"/>
        <v>2.0998278829604144E-2</v>
      </c>
      <c r="O54" s="12">
        <f t="shared" si="47"/>
        <v>9.066017645269242E-2</v>
      </c>
      <c r="P54" s="12"/>
      <c r="Q54" s="12"/>
      <c r="R54" s="12"/>
      <c r="S54" s="12"/>
      <c r="T54" s="12"/>
      <c r="U54" s="5" t="s">
        <v>12</v>
      </c>
      <c r="V54" s="12">
        <f t="shared" ref="V54:V57" si="51">B54/B$57</f>
        <v>0.29639175257731959</v>
      </c>
      <c r="W54" s="12">
        <f t="shared" si="48"/>
        <v>0.29240710823909533</v>
      </c>
      <c r="X54" s="12">
        <f t="shared" si="48"/>
        <v>0.30348920495241993</v>
      </c>
      <c r="Y54" s="12">
        <f t="shared" si="48"/>
        <v>0.33376780560469232</v>
      </c>
      <c r="Z54" s="12">
        <f t="shared" si="48"/>
        <v>0.28698342982631264</v>
      </c>
      <c r="AA54" s="12">
        <f t="shared" si="48"/>
        <v>0.27278775781769793</v>
      </c>
      <c r="AB54" s="12">
        <f t="shared" si="48"/>
        <v>0.30210066555740434</v>
      </c>
      <c r="AC54" s="12">
        <f t="shared" si="48"/>
        <v>0.33390898008939457</v>
      </c>
    </row>
    <row r="55" spans="1:29" x14ac:dyDescent="0.25">
      <c r="A55" s="15" t="s">
        <v>13</v>
      </c>
      <c r="B55" s="16">
        <f>B18+B23+B28+B33</f>
        <v>465</v>
      </c>
      <c r="C55" s="16">
        <f t="shared" ref="C55:I55" si="52">C18+C23+C28+C33</f>
        <v>368</v>
      </c>
      <c r="D55" s="16">
        <f t="shared" si="52"/>
        <v>296</v>
      </c>
      <c r="E55" s="16">
        <f t="shared" si="52"/>
        <v>347</v>
      </c>
      <c r="F55" s="16">
        <f t="shared" si="52"/>
        <v>371</v>
      </c>
      <c r="G55" s="16">
        <f t="shared" si="52"/>
        <v>165</v>
      </c>
      <c r="H55" s="16">
        <f t="shared" si="52"/>
        <v>326</v>
      </c>
      <c r="I55" s="16">
        <f t="shared" si="52"/>
        <v>341</v>
      </c>
      <c r="K55" s="19" t="s">
        <v>13</v>
      </c>
      <c r="L55" s="12">
        <f t="shared" si="50"/>
        <v>0.25336927223719674</v>
      </c>
      <c r="M55" s="12">
        <f t="shared" si="47"/>
        <v>1.2303030303030305</v>
      </c>
      <c r="N55" s="12">
        <f t="shared" si="47"/>
        <v>-9.2024539877300637E-2</v>
      </c>
      <c r="O55" s="12">
        <f t="shared" si="47"/>
        <v>1.7595307917888547E-2</v>
      </c>
      <c r="P55" s="12"/>
      <c r="Q55" s="12"/>
      <c r="R55" s="12"/>
      <c r="S55" s="12"/>
      <c r="T55" s="12"/>
      <c r="U55" s="5" t="s">
        <v>13</v>
      </c>
      <c r="V55" s="12">
        <f t="shared" si="51"/>
        <v>3.994845360824742E-2</v>
      </c>
      <c r="W55" s="12">
        <f t="shared" si="48"/>
        <v>3.1289856304735991E-2</v>
      </c>
      <c r="X55" s="12">
        <f t="shared" si="48"/>
        <v>3.0287526859715544E-2</v>
      </c>
      <c r="Y55" s="12">
        <f t="shared" si="48"/>
        <v>3.2306116748906058E-2</v>
      </c>
      <c r="Z55" s="12">
        <f t="shared" si="48"/>
        <v>3.7033339988021559E-2</v>
      </c>
      <c r="AA55" s="12">
        <f t="shared" si="48"/>
        <v>2.7445109780439122E-2</v>
      </c>
      <c r="AB55" s="12">
        <f t="shared" si="48"/>
        <v>3.3901830282861894E-2</v>
      </c>
      <c r="AC55" s="12">
        <f t="shared" si="48"/>
        <v>3.4640390085331166E-2</v>
      </c>
    </row>
    <row r="56" spans="1:29" x14ac:dyDescent="0.25">
      <c r="A56" s="17" t="s">
        <v>23</v>
      </c>
      <c r="B56" s="18">
        <f>B37</f>
        <v>7</v>
      </c>
      <c r="C56" s="18">
        <f t="shared" ref="C56:I56" si="53">C37</f>
        <v>7</v>
      </c>
      <c r="D56" s="18">
        <f t="shared" si="53"/>
        <v>6</v>
      </c>
      <c r="E56" s="18">
        <f t="shared" si="53"/>
        <v>8</v>
      </c>
      <c r="F56" s="18">
        <f t="shared" si="53"/>
        <v>4</v>
      </c>
      <c r="G56" s="18">
        <f t="shared" si="53"/>
        <v>6</v>
      </c>
      <c r="H56" s="18">
        <f t="shared" si="53"/>
        <v>8</v>
      </c>
      <c r="I56" s="18">
        <f t="shared" si="53"/>
        <v>10</v>
      </c>
      <c r="K56" s="17" t="s">
        <v>23</v>
      </c>
      <c r="L56" s="13">
        <f t="shared" si="50"/>
        <v>0.75</v>
      </c>
      <c r="M56" s="13">
        <f t="shared" si="47"/>
        <v>0.16666666666666674</v>
      </c>
      <c r="N56" s="13">
        <f t="shared" si="47"/>
        <v>-0.25</v>
      </c>
      <c r="O56" s="13">
        <f t="shared" si="47"/>
        <v>-0.19999999999999996</v>
      </c>
      <c r="P56" s="13"/>
      <c r="Q56" s="13"/>
      <c r="R56" s="13"/>
      <c r="S56" s="13"/>
      <c r="T56" s="13"/>
      <c r="U56" s="9" t="s">
        <v>23</v>
      </c>
      <c r="V56" s="13">
        <f t="shared" si="51"/>
        <v>6.0137457044673543E-4</v>
      </c>
      <c r="W56" s="13">
        <f t="shared" si="48"/>
        <v>5.9518748405747808E-4</v>
      </c>
      <c r="X56" s="13">
        <f t="shared" si="48"/>
        <v>6.1393635526450427E-4</v>
      </c>
      <c r="Y56" s="13">
        <f t="shared" si="48"/>
        <v>7.4480960804394378E-4</v>
      </c>
      <c r="Z56" s="13">
        <f t="shared" si="48"/>
        <v>3.9928129367139149E-4</v>
      </c>
      <c r="AA56" s="13">
        <f t="shared" si="48"/>
        <v>9.9800399201596798E-4</v>
      </c>
      <c r="AB56" s="13">
        <f t="shared" si="48"/>
        <v>8.3194675540765393E-4</v>
      </c>
      <c r="AC56" s="13">
        <f t="shared" si="48"/>
        <v>1.0158472165786266E-3</v>
      </c>
    </row>
    <row r="57" spans="1:29" x14ac:dyDescent="0.25">
      <c r="A57" t="s">
        <v>20</v>
      </c>
      <c r="B57" s="2">
        <f>B53+B54+B55+B56</f>
        <v>11640</v>
      </c>
      <c r="C57" s="2">
        <f t="shared" ref="C57:I57" si="54">C53+C54+C55+C56</f>
        <v>11761</v>
      </c>
      <c r="D57" s="2">
        <f t="shared" si="54"/>
        <v>9773</v>
      </c>
      <c r="E57" s="2">
        <f t="shared" si="54"/>
        <v>10741</v>
      </c>
      <c r="F57" s="2">
        <f t="shared" si="54"/>
        <v>10018</v>
      </c>
      <c r="G57" s="2">
        <f t="shared" si="54"/>
        <v>6012</v>
      </c>
      <c r="H57" s="2">
        <f t="shared" si="54"/>
        <v>9616</v>
      </c>
      <c r="I57" s="2">
        <f t="shared" si="54"/>
        <v>9844</v>
      </c>
      <c r="K57" t="s">
        <v>20</v>
      </c>
      <c r="L57" s="12">
        <f t="shared" si="50"/>
        <v>0.16190856458374925</v>
      </c>
      <c r="M57" s="12">
        <f t="shared" si="47"/>
        <v>0.95625415834996663</v>
      </c>
      <c r="N57" s="12">
        <f t="shared" si="47"/>
        <v>1.6326955074875249E-2</v>
      </c>
      <c r="O57" s="12">
        <f t="shared" si="47"/>
        <v>9.1121495327102897E-2</v>
      </c>
      <c r="P57" s="12"/>
      <c r="Q57" s="12"/>
      <c r="R57" s="12"/>
      <c r="S57" s="12"/>
      <c r="T57" s="12"/>
      <c r="U57" t="s">
        <v>20</v>
      </c>
      <c r="V57" s="12">
        <f t="shared" si="51"/>
        <v>1</v>
      </c>
      <c r="W57" s="12">
        <f t="shared" si="48"/>
        <v>1</v>
      </c>
      <c r="X57" s="12">
        <f t="shared" si="48"/>
        <v>1</v>
      </c>
      <c r="Y57" s="12">
        <f t="shared" si="48"/>
        <v>1</v>
      </c>
      <c r="Z57" s="12">
        <f t="shared" si="48"/>
        <v>1</v>
      </c>
      <c r="AA57" s="12">
        <f t="shared" si="48"/>
        <v>1</v>
      </c>
      <c r="AB57" s="12">
        <f t="shared" si="48"/>
        <v>1</v>
      </c>
      <c r="AC57" s="12">
        <f t="shared" si="48"/>
        <v>1</v>
      </c>
    </row>
    <row r="58" spans="1:29" x14ac:dyDescent="0.25">
      <c r="B58" s="2">
        <f>B57-B38</f>
        <v>0</v>
      </c>
      <c r="C58" s="2">
        <f t="shared" ref="C58:I58" si="55">C57-C38</f>
        <v>0</v>
      </c>
      <c r="D58" s="2">
        <f t="shared" si="55"/>
        <v>0</v>
      </c>
      <c r="E58" s="2">
        <f t="shared" si="55"/>
        <v>0</v>
      </c>
      <c r="F58" s="2">
        <f t="shared" si="55"/>
        <v>0</v>
      </c>
      <c r="G58" s="2">
        <f t="shared" si="55"/>
        <v>0</v>
      </c>
      <c r="H58" s="2">
        <f t="shared" si="55"/>
        <v>0</v>
      </c>
      <c r="I58" s="2">
        <f t="shared" si="55"/>
        <v>0</v>
      </c>
    </row>
    <row r="59" spans="1:29" x14ac:dyDescent="0.25">
      <c r="B59" s="2" t="s">
        <v>54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" t="s">
        <v>60</v>
      </c>
      <c r="I59" s="2" t="s">
        <v>61</v>
      </c>
      <c r="L59" s="2" t="s">
        <v>54</v>
      </c>
      <c r="M59" s="2" t="s">
        <v>55</v>
      </c>
      <c r="N59" s="2" t="s">
        <v>56</v>
      </c>
      <c r="O59" s="2" t="s">
        <v>57</v>
      </c>
      <c r="P59" s="2" t="s">
        <v>58</v>
      </c>
      <c r="Q59" s="2" t="s">
        <v>59</v>
      </c>
      <c r="R59" s="2" t="s">
        <v>60</v>
      </c>
      <c r="S59" s="2" t="s">
        <v>61</v>
      </c>
      <c r="T59" s="2"/>
      <c r="V59" s="2" t="s">
        <v>54</v>
      </c>
      <c r="W59" s="2" t="s">
        <v>55</v>
      </c>
      <c r="X59" s="2" t="s">
        <v>56</v>
      </c>
      <c r="Y59" s="2" t="s">
        <v>57</v>
      </c>
      <c r="Z59" s="2" t="s">
        <v>58</v>
      </c>
      <c r="AA59" s="2" t="s">
        <v>59</v>
      </c>
      <c r="AB59" s="2" t="s">
        <v>60</v>
      </c>
      <c r="AC59" s="2" t="s">
        <v>61</v>
      </c>
    </row>
    <row r="60" spans="1:29" x14ac:dyDescent="0.25">
      <c r="A60" s="4" t="s">
        <v>26</v>
      </c>
      <c r="B60" s="2" t="s">
        <v>53</v>
      </c>
      <c r="C60" s="20" t="s">
        <v>62</v>
      </c>
      <c r="D60" s="2" t="s">
        <v>64</v>
      </c>
      <c r="E60" s="2" t="s">
        <v>63</v>
      </c>
      <c r="F60" s="2" t="s">
        <v>65</v>
      </c>
      <c r="G60" s="21" t="s">
        <v>66</v>
      </c>
      <c r="H60" s="2" t="s">
        <v>67</v>
      </c>
      <c r="I60" s="2" t="s">
        <v>68</v>
      </c>
      <c r="K60" s="4" t="s">
        <v>70</v>
      </c>
      <c r="L60" s="2" t="s">
        <v>53</v>
      </c>
      <c r="M60" s="20" t="s">
        <v>62</v>
      </c>
      <c r="N60" s="2" t="s">
        <v>64</v>
      </c>
      <c r="O60" s="2" t="s">
        <v>63</v>
      </c>
      <c r="P60" s="2" t="s">
        <v>65</v>
      </c>
      <c r="Q60" s="21" t="s">
        <v>66</v>
      </c>
      <c r="R60" s="2" t="s">
        <v>67</v>
      </c>
      <c r="S60" s="2" t="s">
        <v>68</v>
      </c>
      <c r="T60" s="2"/>
      <c r="U60" s="4" t="s">
        <v>26</v>
      </c>
      <c r="V60" s="2" t="s">
        <v>53</v>
      </c>
      <c r="W60" s="2" t="s">
        <v>62</v>
      </c>
      <c r="X60" s="2" t="s">
        <v>64</v>
      </c>
      <c r="Y60" s="2" t="s">
        <v>63</v>
      </c>
      <c r="Z60" s="2" t="s">
        <v>65</v>
      </c>
      <c r="AA60" s="2" t="s">
        <v>66</v>
      </c>
      <c r="AB60" s="2" t="s">
        <v>67</v>
      </c>
      <c r="AC60" s="2" t="s">
        <v>68</v>
      </c>
    </row>
    <row r="61" spans="1:29" x14ac:dyDescent="0.25">
      <c r="A61" t="s">
        <v>10</v>
      </c>
      <c r="B61" s="2">
        <v>1434</v>
      </c>
      <c r="C61" s="2">
        <v>1794</v>
      </c>
      <c r="D61" s="2">
        <v>970</v>
      </c>
      <c r="E61" s="2">
        <v>1023</v>
      </c>
      <c r="F61" s="2">
        <v>1302</v>
      </c>
      <c r="G61" s="2">
        <v>-13</v>
      </c>
      <c r="H61" s="2">
        <v>937</v>
      </c>
      <c r="I61" s="2">
        <v>875</v>
      </c>
      <c r="K61" t="s">
        <v>10</v>
      </c>
      <c r="L61" s="12">
        <f>B61/F61-1</f>
        <v>0.10138248847926268</v>
      </c>
      <c r="M61" s="12">
        <f t="shared" ref="M61:O65" si="56">C61/G61-1</f>
        <v>-139</v>
      </c>
      <c r="N61" s="12">
        <f t="shared" si="56"/>
        <v>3.5218783351120608E-2</v>
      </c>
      <c r="O61" s="12">
        <f t="shared" si="56"/>
        <v>0.16914285714285704</v>
      </c>
      <c r="P61" s="12"/>
      <c r="Q61" s="12"/>
      <c r="R61" s="12"/>
      <c r="S61" s="12"/>
      <c r="T61" s="12"/>
      <c r="U61" t="s">
        <v>10</v>
      </c>
      <c r="V61" s="12">
        <f t="shared" ref="V61:AC61" si="57">B61/B$65</f>
        <v>0.41077055285018621</v>
      </c>
      <c r="W61" s="12">
        <f t="shared" si="57"/>
        <v>0.5195482189400521</v>
      </c>
      <c r="X61" s="12">
        <f t="shared" si="57"/>
        <v>0.33633841886269072</v>
      </c>
      <c r="Y61" s="12">
        <f t="shared" si="57"/>
        <v>0.34122748498999333</v>
      </c>
      <c r="Z61" s="12">
        <f t="shared" si="57"/>
        <v>0.43956785955435518</v>
      </c>
      <c r="AA61" s="12">
        <f t="shared" si="57"/>
        <v>-2.6859504132231406E-2</v>
      </c>
      <c r="AB61" s="12">
        <f t="shared" si="57"/>
        <v>0.38167006109979634</v>
      </c>
      <c r="AC61" s="12">
        <f t="shared" si="57"/>
        <v>0.35627035830618892</v>
      </c>
    </row>
    <row r="62" spans="1:29" x14ac:dyDescent="0.25">
      <c r="A62" t="s">
        <v>27</v>
      </c>
      <c r="B62" s="2">
        <v>875</v>
      </c>
      <c r="C62" s="2">
        <v>550</v>
      </c>
      <c r="D62" s="2">
        <v>533</v>
      </c>
      <c r="E62" s="2">
        <v>660</v>
      </c>
      <c r="F62" s="2">
        <v>692</v>
      </c>
      <c r="G62" s="2">
        <v>-153</v>
      </c>
      <c r="H62" s="2">
        <v>575</v>
      </c>
      <c r="I62" s="2">
        <v>510</v>
      </c>
      <c r="K62" t="s">
        <v>27</v>
      </c>
      <c r="L62" s="12">
        <f t="shared" ref="L62:L65" si="58">B62/F62-1</f>
        <v>0.26445086705202314</v>
      </c>
      <c r="M62" s="12">
        <f t="shared" si="56"/>
        <v>-4.594771241830065</v>
      </c>
      <c r="N62" s="12">
        <f t="shared" si="56"/>
        <v>-7.3043478260869543E-2</v>
      </c>
      <c r="O62" s="12">
        <f t="shared" si="56"/>
        <v>0.29411764705882359</v>
      </c>
      <c r="P62" s="12"/>
      <c r="Q62" s="12"/>
      <c r="R62" s="12"/>
      <c r="S62" s="12"/>
      <c r="T62" s="12"/>
      <c r="U62" t="s">
        <v>27</v>
      </c>
      <c r="V62" s="12">
        <f t="shared" ref="V62:V63" si="59">B62/B$65</f>
        <v>0.25064451446576913</v>
      </c>
      <c r="W62" s="12">
        <f t="shared" ref="W62:AC65" si="60">C62/C$65</f>
        <v>0.15928178395598031</v>
      </c>
      <c r="X62" s="12">
        <f t="shared" si="60"/>
        <v>0.1848127600554785</v>
      </c>
      <c r="Y62" s="12">
        <f t="shared" si="60"/>
        <v>0.2201467645096731</v>
      </c>
      <c r="Z62" s="12">
        <f t="shared" si="60"/>
        <v>0.23362592842673868</v>
      </c>
      <c r="AA62" s="12">
        <f t="shared" si="60"/>
        <v>-0.31611570247933884</v>
      </c>
      <c r="AB62" s="12">
        <f t="shared" si="60"/>
        <v>0.23421588594704684</v>
      </c>
      <c r="AC62" s="12">
        <f t="shared" si="60"/>
        <v>0.20765472312703584</v>
      </c>
    </row>
    <row r="63" spans="1:29" x14ac:dyDescent="0.25">
      <c r="A63" t="s">
        <v>28</v>
      </c>
      <c r="B63" s="2">
        <v>701</v>
      </c>
      <c r="C63" s="2">
        <v>691</v>
      </c>
      <c r="D63" s="2">
        <v>973</v>
      </c>
      <c r="E63" s="2">
        <v>891</v>
      </c>
      <c r="F63" s="2">
        <v>688</v>
      </c>
      <c r="G63" s="2">
        <v>571</v>
      </c>
      <c r="H63" s="2">
        <v>556</v>
      </c>
      <c r="I63" s="2">
        <v>694</v>
      </c>
      <c r="K63" t="s">
        <v>28</v>
      </c>
      <c r="L63" s="12">
        <f t="shared" si="58"/>
        <v>1.8895348837209225E-2</v>
      </c>
      <c r="M63" s="12">
        <f t="shared" si="56"/>
        <v>0.21015761821366019</v>
      </c>
      <c r="N63" s="12">
        <f t="shared" si="56"/>
        <v>0.75</v>
      </c>
      <c r="O63" s="12">
        <f t="shared" si="56"/>
        <v>0.28386167146974062</v>
      </c>
      <c r="P63" s="12"/>
      <c r="Q63" s="12"/>
      <c r="R63" s="12"/>
      <c r="S63" s="12"/>
      <c r="T63" s="12"/>
      <c r="U63" t="s">
        <v>28</v>
      </c>
      <c r="V63" s="12">
        <f t="shared" si="59"/>
        <v>0.20080206244629045</v>
      </c>
      <c r="W63" s="12">
        <f t="shared" si="60"/>
        <v>0.20011584129742252</v>
      </c>
      <c r="X63" s="12">
        <f t="shared" si="60"/>
        <v>0.33737864077669905</v>
      </c>
      <c r="Y63" s="12">
        <f t="shared" si="60"/>
        <v>0.29719813208805873</v>
      </c>
      <c r="Z63" s="12">
        <f t="shared" si="60"/>
        <v>0.23227548953409857</v>
      </c>
      <c r="AA63" s="12">
        <f t="shared" si="60"/>
        <v>1.1797520661157024</v>
      </c>
      <c r="AB63" s="12">
        <f t="shared" si="60"/>
        <v>0.22647657841140528</v>
      </c>
      <c r="AC63" s="12">
        <f t="shared" si="60"/>
        <v>0.28257328990228014</v>
      </c>
    </row>
    <row r="64" spans="1:29" x14ac:dyDescent="0.25">
      <c r="A64" s="1" t="s">
        <v>17</v>
      </c>
      <c r="B64" s="3">
        <v>481</v>
      </c>
      <c r="C64" s="3">
        <v>418</v>
      </c>
      <c r="D64" s="3">
        <v>408</v>
      </c>
      <c r="E64" s="3">
        <v>424</v>
      </c>
      <c r="F64" s="3">
        <v>280</v>
      </c>
      <c r="G64" s="3">
        <v>79</v>
      </c>
      <c r="H64" s="3">
        <v>387</v>
      </c>
      <c r="I64" s="3">
        <v>377</v>
      </c>
      <c r="K64" s="1" t="s">
        <v>17</v>
      </c>
      <c r="L64" s="13">
        <f t="shared" si="58"/>
        <v>0.71785714285714275</v>
      </c>
      <c r="M64" s="13">
        <f t="shared" si="56"/>
        <v>4.2911392405063289</v>
      </c>
      <c r="N64" s="13">
        <f t="shared" si="56"/>
        <v>5.4263565891472965E-2</v>
      </c>
      <c r="O64" s="13">
        <f t="shared" si="56"/>
        <v>0.12466843501326252</v>
      </c>
      <c r="P64" s="13"/>
      <c r="Q64" s="13"/>
      <c r="R64" s="13"/>
      <c r="S64" s="13"/>
      <c r="T64" s="13"/>
      <c r="U64" s="1" t="s">
        <v>17</v>
      </c>
      <c r="V64" s="13">
        <f>B64/B$65</f>
        <v>0.13778287023775423</v>
      </c>
      <c r="W64" s="13">
        <f t="shared" si="60"/>
        <v>0.12105415580654504</v>
      </c>
      <c r="X64" s="13">
        <f t="shared" si="60"/>
        <v>0.14147018030513175</v>
      </c>
      <c r="Y64" s="13">
        <f t="shared" si="60"/>
        <v>0.14142761841227486</v>
      </c>
      <c r="Z64" s="13">
        <f t="shared" si="60"/>
        <v>9.4530722484807567E-2</v>
      </c>
      <c r="AA64" s="13">
        <f t="shared" si="60"/>
        <v>0.16322314049586778</v>
      </c>
      <c r="AB64" s="13">
        <f t="shared" si="60"/>
        <v>0.15763747454175153</v>
      </c>
      <c r="AC64" s="13">
        <f t="shared" si="60"/>
        <v>0.15350162866449513</v>
      </c>
    </row>
    <row r="65" spans="1:29" x14ac:dyDescent="0.25">
      <c r="A65" s="14" t="s">
        <v>52</v>
      </c>
      <c r="B65" s="2">
        <f>B61+B62+B63+B64</f>
        <v>3491</v>
      </c>
      <c r="C65" s="2">
        <f t="shared" ref="C65:I65" si="61">C61+C62+C63+C64</f>
        <v>3453</v>
      </c>
      <c r="D65" s="2">
        <f t="shared" si="61"/>
        <v>2884</v>
      </c>
      <c r="E65" s="2">
        <f t="shared" si="61"/>
        <v>2998</v>
      </c>
      <c r="F65" s="2">
        <f t="shared" si="61"/>
        <v>2962</v>
      </c>
      <c r="G65" s="2">
        <f t="shared" si="61"/>
        <v>484</v>
      </c>
      <c r="H65" s="2">
        <f t="shared" si="61"/>
        <v>2455</v>
      </c>
      <c r="I65" s="2">
        <f t="shared" si="61"/>
        <v>2456</v>
      </c>
      <c r="K65" s="14" t="s">
        <v>52</v>
      </c>
      <c r="L65" s="12">
        <f t="shared" si="58"/>
        <v>0.17859554355165419</v>
      </c>
      <c r="M65" s="12">
        <f t="shared" si="56"/>
        <v>6.134297520661157</v>
      </c>
      <c r="N65" s="12">
        <f t="shared" si="56"/>
        <v>0.17474541751527495</v>
      </c>
      <c r="O65" s="12">
        <f t="shared" si="56"/>
        <v>0.22068403908794787</v>
      </c>
      <c r="P65" s="12"/>
      <c r="Q65" s="12"/>
      <c r="R65" s="12"/>
      <c r="S65" s="12"/>
      <c r="T65" s="12"/>
      <c r="U65" s="14" t="s">
        <v>52</v>
      </c>
      <c r="V65" s="12">
        <f>B65/B$65</f>
        <v>1</v>
      </c>
      <c r="W65" s="12">
        <f t="shared" si="60"/>
        <v>1</v>
      </c>
      <c r="X65" s="12">
        <f t="shared" si="60"/>
        <v>1</v>
      </c>
      <c r="Y65" s="12">
        <f t="shared" si="60"/>
        <v>1</v>
      </c>
      <c r="Z65" s="12">
        <f t="shared" si="60"/>
        <v>1</v>
      </c>
      <c r="AA65" s="12">
        <f t="shared" si="60"/>
        <v>1</v>
      </c>
      <c r="AB65" s="12">
        <f t="shared" si="60"/>
        <v>1</v>
      </c>
      <c r="AC65" s="12">
        <f t="shared" si="60"/>
        <v>1</v>
      </c>
    </row>
    <row r="66" spans="1:29" x14ac:dyDescent="0.25">
      <c r="A66" s="1" t="s">
        <v>19</v>
      </c>
      <c r="B66" s="3">
        <v>-987</v>
      </c>
      <c r="C66" s="3">
        <v>-1110</v>
      </c>
      <c r="D66" s="3">
        <v>-852</v>
      </c>
      <c r="E66" s="3">
        <v>-841</v>
      </c>
      <c r="F66" s="3">
        <v>-853</v>
      </c>
      <c r="G66" s="3">
        <v>-844</v>
      </c>
      <c r="H66" s="3">
        <v>-895</v>
      </c>
      <c r="I66" s="3">
        <v>-872</v>
      </c>
      <c r="L66" s="12"/>
      <c r="V66" s="12"/>
    </row>
    <row r="67" spans="1:29" x14ac:dyDescent="0.25">
      <c r="A67" t="s">
        <v>20</v>
      </c>
      <c r="B67" s="2">
        <f>B65+B66</f>
        <v>2504</v>
      </c>
      <c r="C67" s="2">
        <f t="shared" ref="C67:I67" si="62">C65+C66</f>
        <v>2343</v>
      </c>
      <c r="D67" s="2">
        <f t="shared" si="62"/>
        <v>2032</v>
      </c>
      <c r="E67" s="2">
        <f t="shared" si="62"/>
        <v>2157</v>
      </c>
      <c r="F67" s="2">
        <f t="shared" si="62"/>
        <v>2109</v>
      </c>
      <c r="G67" s="2">
        <f t="shared" si="62"/>
        <v>-360</v>
      </c>
      <c r="H67" s="2">
        <f t="shared" si="62"/>
        <v>1560</v>
      </c>
      <c r="I67" s="2">
        <f t="shared" si="62"/>
        <v>1584</v>
      </c>
    </row>
    <row r="68" spans="1:29" x14ac:dyDescent="0.25">
      <c r="A68" t="s">
        <v>29</v>
      </c>
      <c r="B68" s="2">
        <v>204</v>
      </c>
      <c r="C68" s="2">
        <v>138</v>
      </c>
      <c r="D68" s="2">
        <v>150</v>
      </c>
      <c r="E68" s="2">
        <v>87</v>
      </c>
      <c r="F68" s="2">
        <v>168</v>
      </c>
      <c r="G68" s="2">
        <v>-27</v>
      </c>
      <c r="H68" s="2">
        <v>96</v>
      </c>
      <c r="I68" s="2">
        <v>90</v>
      </c>
    </row>
    <row r="69" spans="1:29" x14ac:dyDescent="0.25">
      <c r="A69" s="1" t="s">
        <v>30</v>
      </c>
      <c r="B69" s="3">
        <v>-545</v>
      </c>
      <c r="C69" s="3">
        <v>-564</v>
      </c>
      <c r="D69" s="3">
        <v>-482</v>
      </c>
      <c r="E69" s="3">
        <v>-718</v>
      </c>
      <c r="F69" s="3">
        <v>-497</v>
      </c>
      <c r="G69" s="3">
        <v>-367</v>
      </c>
      <c r="H69" s="3">
        <v>-763</v>
      </c>
      <c r="I69" s="3">
        <v>-413</v>
      </c>
    </row>
    <row r="70" spans="1:29" x14ac:dyDescent="0.25">
      <c r="A70" t="s">
        <v>31</v>
      </c>
      <c r="B70" s="2">
        <f>B67+B68+B69</f>
        <v>2163</v>
      </c>
      <c r="C70" s="2">
        <f t="shared" ref="C70:I70" si="63">C67+C68+C69</f>
        <v>1917</v>
      </c>
      <c r="D70" s="2">
        <f t="shared" si="63"/>
        <v>1700</v>
      </c>
      <c r="E70" s="2">
        <f t="shared" si="63"/>
        <v>1526</v>
      </c>
      <c r="F70" s="2">
        <f t="shared" si="63"/>
        <v>1780</v>
      </c>
      <c r="G70" s="2">
        <f t="shared" si="63"/>
        <v>-754</v>
      </c>
      <c r="H70" s="2">
        <f t="shared" si="63"/>
        <v>893</v>
      </c>
      <c r="I70" s="2">
        <f t="shared" si="63"/>
        <v>1261</v>
      </c>
    </row>
    <row r="71" spans="1:29" x14ac:dyDescent="0.25">
      <c r="A71" s="1" t="s">
        <v>32</v>
      </c>
      <c r="B71" s="3">
        <v>-57</v>
      </c>
      <c r="C71" s="3">
        <v>-63</v>
      </c>
      <c r="D71" s="3">
        <v>-64</v>
      </c>
      <c r="E71" s="3">
        <v>-70</v>
      </c>
      <c r="F71" s="3">
        <v>-65</v>
      </c>
      <c r="G71" s="3">
        <v>-50</v>
      </c>
      <c r="H71" s="3">
        <v>-12</v>
      </c>
      <c r="I71" s="3">
        <v>-12</v>
      </c>
    </row>
    <row r="72" spans="1:29" x14ac:dyDescent="0.25">
      <c r="A72" t="s">
        <v>33</v>
      </c>
      <c r="B72" s="2">
        <f>B70+B71</f>
        <v>2106</v>
      </c>
      <c r="C72" s="2">
        <f t="shared" ref="C72:I72" si="64">C70+C71</f>
        <v>1854</v>
      </c>
      <c r="D72" s="2">
        <f t="shared" si="64"/>
        <v>1636</v>
      </c>
      <c r="E72" s="2">
        <f t="shared" si="64"/>
        <v>1456</v>
      </c>
      <c r="F72" s="2">
        <f t="shared" si="64"/>
        <v>1715</v>
      </c>
      <c r="G72" s="2">
        <f t="shared" si="64"/>
        <v>-804</v>
      </c>
      <c r="H72" s="2">
        <f t="shared" si="64"/>
        <v>881</v>
      </c>
      <c r="I72" s="2">
        <f t="shared" si="64"/>
        <v>1249</v>
      </c>
    </row>
    <row r="73" spans="1:29" x14ac:dyDescent="0.25">
      <c r="B73" s="2">
        <f t="shared" ref="B73:I73" si="65">B72-B10</f>
        <v>0</v>
      </c>
      <c r="C73" s="2">
        <f t="shared" si="65"/>
        <v>0</v>
      </c>
      <c r="D73" s="2">
        <f t="shared" si="65"/>
        <v>0</v>
      </c>
      <c r="E73" s="2">
        <f t="shared" si="65"/>
        <v>0</v>
      </c>
      <c r="F73" s="2">
        <f t="shared" si="65"/>
        <v>0</v>
      </c>
      <c r="G73" s="2">
        <f t="shared" si="65"/>
        <v>0</v>
      </c>
      <c r="H73" s="2">
        <f t="shared" si="65"/>
        <v>0</v>
      </c>
      <c r="I73" s="2">
        <f t="shared" si="65"/>
        <v>0</v>
      </c>
    </row>
    <row r="75" spans="1:29" x14ac:dyDescent="0.25">
      <c r="C75" s="10">
        <v>2021</v>
      </c>
      <c r="D75" s="10">
        <v>2020</v>
      </c>
    </row>
    <row r="76" spans="1:29" x14ac:dyDescent="0.25">
      <c r="A76" t="s">
        <v>34</v>
      </c>
      <c r="C76" s="2">
        <v>25898</v>
      </c>
      <c r="D76" s="2">
        <v>23156</v>
      </c>
    </row>
    <row r="77" spans="1:29" x14ac:dyDescent="0.25">
      <c r="A77" t="s">
        <v>35</v>
      </c>
      <c r="C77" s="2">
        <v>16370</v>
      </c>
      <c r="D77" s="2">
        <v>12382</v>
      </c>
    </row>
    <row r="78" spans="1:29" x14ac:dyDescent="0.25">
      <c r="A78" s="1" t="s">
        <v>19</v>
      </c>
      <c r="B78" s="3"/>
      <c r="C78" s="3">
        <v>25</v>
      </c>
      <c r="D78" s="3">
        <v>30</v>
      </c>
    </row>
    <row r="79" spans="1:29" x14ac:dyDescent="0.25">
      <c r="A79" t="s">
        <v>36</v>
      </c>
      <c r="C79" s="2">
        <f>C76+C77+C78</f>
        <v>42293</v>
      </c>
      <c r="D79" s="2">
        <f>D76+D77+D78</f>
        <v>35568</v>
      </c>
    </row>
    <row r="81" spans="1:4" x14ac:dyDescent="0.25">
      <c r="A81" t="s">
        <v>37</v>
      </c>
    </row>
    <row r="82" spans="1:4" x14ac:dyDescent="0.25">
      <c r="A82" t="s">
        <v>34</v>
      </c>
      <c r="C82" s="2">
        <f>C76</f>
        <v>25898</v>
      </c>
      <c r="D82" s="2">
        <f>D76</f>
        <v>23156</v>
      </c>
    </row>
    <row r="83" spans="1:4" x14ac:dyDescent="0.25">
      <c r="A83" s="1" t="s">
        <v>38</v>
      </c>
      <c r="B83" s="3"/>
      <c r="C83" s="3">
        <v>9872</v>
      </c>
      <c r="D83" s="3">
        <v>7452</v>
      </c>
    </row>
    <row r="84" spans="1:4" x14ac:dyDescent="0.25">
      <c r="A84" t="s">
        <v>18</v>
      </c>
      <c r="C84" s="2">
        <f>C82+C83</f>
        <v>35770</v>
      </c>
      <c r="D84" s="2">
        <f>D82+D83</f>
        <v>30608</v>
      </c>
    </row>
    <row r="86" spans="1:4" x14ac:dyDescent="0.25">
      <c r="A86" t="s">
        <v>37</v>
      </c>
    </row>
    <row r="87" spans="1:4" x14ac:dyDescent="0.25">
      <c r="A87" t="s">
        <v>39</v>
      </c>
      <c r="C87" s="2">
        <v>18883</v>
      </c>
      <c r="D87" s="2">
        <v>16694</v>
      </c>
    </row>
    <row r="88" spans="1:4" x14ac:dyDescent="0.25">
      <c r="A88" t="s">
        <v>40</v>
      </c>
      <c r="C88" s="2">
        <v>8555</v>
      </c>
      <c r="D88" s="2">
        <v>6999</v>
      </c>
    </row>
    <row r="89" spans="1:4" x14ac:dyDescent="0.25">
      <c r="A89" t="s">
        <v>41</v>
      </c>
      <c r="C89" s="2">
        <v>5884</v>
      </c>
      <c r="D89" s="2">
        <v>5033</v>
      </c>
    </row>
    <row r="90" spans="1:4" x14ac:dyDescent="0.25">
      <c r="A90" s="1" t="s">
        <v>42</v>
      </c>
      <c r="B90" s="3"/>
      <c r="C90" s="3">
        <v>2448</v>
      </c>
      <c r="D90" s="3">
        <v>1882</v>
      </c>
    </row>
    <row r="91" spans="1:4" x14ac:dyDescent="0.25">
      <c r="A91" t="s">
        <v>18</v>
      </c>
      <c r="C91" s="2">
        <f>C87+C88+C89+C90</f>
        <v>35770</v>
      </c>
      <c r="D91" s="2">
        <f>D87+D88+D89+D90</f>
        <v>30608</v>
      </c>
    </row>
    <row r="92" spans="1:4" x14ac:dyDescent="0.25">
      <c r="C92" s="2">
        <f>C91-C84</f>
        <v>0</v>
      </c>
      <c r="D92" s="2">
        <f>D91-D84</f>
        <v>0</v>
      </c>
    </row>
    <row r="93" spans="1:4" x14ac:dyDescent="0.25">
      <c r="A93" t="s">
        <v>37</v>
      </c>
    </row>
    <row r="94" spans="1:4" x14ac:dyDescent="0.25">
      <c r="A94" t="s">
        <v>43</v>
      </c>
      <c r="C94" s="2">
        <v>3987</v>
      </c>
      <c r="D94" s="2">
        <v>3830</v>
      </c>
    </row>
    <row r="95" spans="1:4" x14ac:dyDescent="0.25">
      <c r="A95" t="s">
        <v>44</v>
      </c>
      <c r="C95" s="2">
        <v>1692</v>
      </c>
      <c r="D95" s="2">
        <v>1508</v>
      </c>
    </row>
    <row r="96" spans="1:4" x14ac:dyDescent="0.25">
      <c r="A96" t="s">
        <v>45</v>
      </c>
      <c r="C96" s="2">
        <v>4711</v>
      </c>
      <c r="D96" s="2">
        <v>3609</v>
      </c>
    </row>
    <row r="97" spans="1:4" x14ac:dyDescent="0.25">
      <c r="A97" t="s">
        <v>46</v>
      </c>
      <c r="C97" s="2">
        <v>1682</v>
      </c>
      <c r="D97" s="2">
        <v>1575</v>
      </c>
    </row>
    <row r="98" spans="1:4" x14ac:dyDescent="0.25">
      <c r="A98" t="s">
        <v>47</v>
      </c>
      <c r="C98" s="2">
        <v>2907</v>
      </c>
      <c r="D98" s="2">
        <v>2688</v>
      </c>
    </row>
    <row r="99" spans="1:4" x14ac:dyDescent="0.25">
      <c r="A99" t="s">
        <v>48</v>
      </c>
      <c r="C99" s="2">
        <v>15053</v>
      </c>
      <c r="D99" s="2">
        <v>12285</v>
      </c>
    </row>
    <row r="100" spans="1:4" x14ac:dyDescent="0.25">
      <c r="A100" s="1" t="s">
        <v>42</v>
      </c>
      <c r="B100" s="3"/>
      <c r="C100" s="3">
        <v>5738</v>
      </c>
      <c r="D100" s="3">
        <v>5113</v>
      </c>
    </row>
    <row r="101" spans="1:4" x14ac:dyDescent="0.25">
      <c r="A101" t="s">
        <v>18</v>
      </c>
      <c r="C101" s="2">
        <f>SUM(C94:C100)</f>
        <v>35770</v>
      </c>
      <c r="D101" s="2">
        <f>SUM(D94:D100)</f>
        <v>30608</v>
      </c>
    </row>
    <row r="102" spans="1:4" x14ac:dyDescent="0.25">
      <c r="C102" s="2">
        <f>C101-C91</f>
        <v>0</v>
      </c>
      <c r="D102" s="2">
        <f>D101-D91</f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2021-09-24T20:07:10Z</dcterms:created>
  <dcterms:modified xsi:type="dcterms:W3CDTF">2021-09-25T10:52:19Z</dcterms:modified>
</cp:coreProperties>
</file>