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0CDDD5AE-B7CF-4323-BA83-50A4616BA752}" xr6:coauthVersionLast="47" xr6:coauthVersionMax="47" xr10:uidLastSave="{00000000-0000-0000-0000-000000000000}"/>
  <bookViews>
    <workbookView xWindow="-120" yWindow="-120" windowWidth="20730" windowHeight="11310" xr2:uid="{EFF50065-CAE3-4657-B4BB-1CCF255E1AA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25" i="1"/>
  <c r="B27" i="1" s="1"/>
  <c r="B12" i="1"/>
  <c r="B8" i="1"/>
  <c r="G19" i="1"/>
  <c r="C16" i="1"/>
  <c r="G14" i="1"/>
  <c r="C14" i="1" s="1"/>
  <c r="C11" i="1"/>
  <c r="C10" i="1"/>
  <c r="G12" i="1"/>
  <c r="C3" i="1"/>
  <c r="C4" i="1"/>
  <c r="C5" i="1"/>
  <c r="C6" i="1"/>
  <c r="C7" i="1"/>
  <c r="C2" i="1"/>
  <c r="G8" i="1"/>
  <c r="C17" i="1"/>
  <c r="C26" i="1"/>
  <c r="C24" i="1"/>
  <c r="C23" i="1"/>
  <c r="G25" i="1"/>
  <c r="G27" i="1" s="1"/>
  <c r="F19" i="1"/>
  <c r="D19" i="1"/>
  <c r="D12" i="1"/>
  <c r="D14" i="1" s="1"/>
  <c r="D18" i="1" s="1"/>
  <c r="D8" i="1"/>
  <c r="O27" i="1"/>
  <c r="O22" i="1"/>
  <c r="K27" i="1"/>
  <c r="K22" i="1"/>
  <c r="D25" i="1"/>
  <c r="D27" i="1" s="1"/>
  <c r="E17" i="1"/>
  <c r="E16" i="1"/>
  <c r="E11" i="1"/>
  <c r="E10" i="1"/>
  <c r="E3" i="1"/>
  <c r="E4" i="1"/>
  <c r="E5" i="1"/>
  <c r="E6" i="1"/>
  <c r="E7" i="1"/>
  <c r="E2" i="1"/>
  <c r="F8" i="1"/>
  <c r="E26" i="1"/>
  <c r="E24" i="1"/>
  <c r="E23" i="1"/>
  <c r="F25" i="1"/>
  <c r="F27" i="1" s="1"/>
  <c r="F12" i="1"/>
  <c r="H25" i="1"/>
  <c r="H27" i="1" s="1"/>
  <c r="H19" i="1"/>
  <c r="H12" i="1"/>
  <c r="H8" i="1"/>
  <c r="O12" i="1"/>
  <c r="O7" i="1"/>
  <c r="K12" i="1"/>
  <c r="K7" i="1"/>
  <c r="G18" i="1" l="1"/>
  <c r="G20" i="1" s="1"/>
  <c r="C19" i="1"/>
  <c r="B14" i="1"/>
  <c r="B18" i="1" s="1"/>
  <c r="B20" i="1" s="1"/>
  <c r="C18" i="1"/>
  <c r="D20" i="1"/>
  <c r="C25" i="1"/>
  <c r="C27" i="1" s="1"/>
  <c r="C20" i="1"/>
  <c r="C12" i="1"/>
  <c r="C8" i="1"/>
  <c r="O29" i="1"/>
  <c r="K29" i="1"/>
  <c r="E19" i="1"/>
  <c r="E8" i="1"/>
  <c r="E12" i="1"/>
  <c r="E25" i="1"/>
  <c r="E27" i="1" s="1"/>
  <c r="F14" i="1"/>
  <c r="F18" i="1" s="1"/>
  <c r="F20" i="1" s="1"/>
  <c r="H14" i="1"/>
  <c r="K14" i="1"/>
  <c r="L7" i="1" s="1"/>
  <c r="O14" i="1"/>
  <c r="L29" i="1" l="1"/>
  <c r="L18" i="1"/>
  <c r="L25" i="1"/>
  <c r="L19" i="1"/>
  <c r="L17" i="1"/>
  <c r="L26" i="1"/>
  <c r="L21" i="1"/>
  <c r="L20" i="1"/>
  <c r="P20" i="1"/>
  <c r="P27" i="1"/>
  <c r="P19" i="1"/>
  <c r="P21" i="1"/>
  <c r="P25" i="1"/>
  <c r="P26" i="1"/>
  <c r="P29" i="1"/>
  <c r="P17" i="1"/>
  <c r="P18" i="1"/>
  <c r="L27" i="1"/>
  <c r="L22" i="1"/>
  <c r="P22" i="1"/>
  <c r="E14" i="1"/>
  <c r="E18" i="1" s="1"/>
  <c r="E20" i="1" s="1"/>
  <c r="H18" i="1"/>
  <c r="H20" i="1" s="1"/>
  <c r="L12" i="1"/>
  <c r="L3" i="1"/>
  <c r="L14" i="1"/>
  <c r="L4" i="1"/>
  <c r="L5" i="1"/>
  <c r="L6" i="1"/>
  <c r="L11" i="1"/>
  <c r="L2" i="1"/>
  <c r="L10" i="1"/>
  <c r="P4" i="1"/>
  <c r="P10" i="1"/>
  <c r="P3" i="1"/>
  <c r="P5" i="1"/>
  <c r="P7" i="1"/>
  <c r="P14" i="1"/>
  <c r="P6" i="1"/>
  <c r="P11" i="1"/>
  <c r="P2" i="1"/>
</calcChain>
</file>

<file path=xl/sharedStrings.xml><?xml version="1.0" encoding="utf-8"?>
<sst xmlns="http://schemas.openxmlformats.org/spreadsheetml/2006/main" count="83" uniqueCount="34">
  <si>
    <t>香港客運</t>
    <phoneticPr fontId="2" type="noConversion"/>
  </si>
  <si>
    <t>香港車站商務</t>
    <phoneticPr fontId="2" type="noConversion"/>
  </si>
  <si>
    <t>香港物業租賃及管理</t>
    <phoneticPr fontId="2" type="noConversion"/>
  </si>
  <si>
    <t>大陸及海外</t>
    <phoneticPr fontId="2" type="noConversion"/>
  </si>
  <si>
    <t>香港物業發展</t>
    <phoneticPr fontId="2" type="noConversion"/>
  </si>
  <si>
    <t>大陸物業發展</t>
    <phoneticPr fontId="2" type="noConversion"/>
  </si>
  <si>
    <t>其他</t>
    <phoneticPr fontId="2" type="noConversion"/>
  </si>
  <si>
    <t>經常</t>
    <phoneticPr fontId="2" type="noConversion"/>
  </si>
  <si>
    <t>非經常</t>
    <phoneticPr fontId="2" type="noConversion"/>
  </si>
  <si>
    <t>總收入</t>
    <phoneticPr fontId="2" type="noConversion"/>
  </si>
  <si>
    <t>總EBITDA</t>
    <phoneticPr fontId="2" type="noConversion"/>
  </si>
  <si>
    <t>收入</t>
    <phoneticPr fontId="2" type="noConversion"/>
  </si>
  <si>
    <t>聯營合營公司</t>
    <phoneticPr fontId="2" type="noConversion"/>
  </si>
  <si>
    <t>投資物業重估</t>
    <phoneticPr fontId="2" type="noConversion"/>
  </si>
  <si>
    <t>利息</t>
    <phoneticPr fontId="2" type="noConversion"/>
  </si>
  <si>
    <t>除稅前利潤</t>
    <phoneticPr fontId="2" type="noConversion"/>
  </si>
  <si>
    <t>稅及非控股權益</t>
    <phoneticPr fontId="2" type="noConversion"/>
  </si>
  <si>
    <t>基本業務</t>
    <phoneticPr fontId="2" type="noConversion"/>
  </si>
  <si>
    <t>EBITDA</t>
    <phoneticPr fontId="2" type="noConversion"/>
  </si>
  <si>
    <t>非經常 （賣樓）</t>
    <phoneticPr fontId="2" type="noConversion"/>
  </si>
  <si>
    <t>經常　（非賣樓）</t>
    <phoneticPr fontId="2" type="noConversion"/>
  </si>
  <si>
    <t>總EBIT</t>
    <phoneticPr fontId="2" type="noConversion"/>
  </si>
  <si>
    <t>分部EBIT　（百萬港紙）</t>
  </si>
  <si>
    <t>分部純利（百萬港紙）</t>
  </si>
  <si>
    <t>總純利</t>
  </si>
  <si>
    <t>物業重估</t>
  </si>
  <si>
    <t>1H20</t>
  </si>
  <si>
    <t>其他（含沙中線？）</t>
  </si>
  <si>
    <t>1H19</t>
  </si>
  <si>
    <t>2H19</t>
  </si>
  <si>
    <t>FY19</t>
  </si>
  <si>
    <t>2H20</t>
    <phoneticPr fontId="2" type="noConversion"/>
  </si>
  <si>
    <t>FY20</t>
    <phoneticPr fontId="2" type="noConversion"/>
  </si>
  <si>
    <t>1H21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</si>
</sst>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9" fontId="0" fillId="0" borderId="0" xfId="1" applyFont="1" applyBorder="1">
      <alignment vertical="center"/>
    </xf>
    <xf numFmtId="38" fontId="0" fillId="2" borderId="0" xfId="0" applyNumberFormat="1" applyFill="1">
      <alignment vertical="center"/>
    </xf>
    <xf numFmtId="38" fontId="0" fillId="0" borderId="1" xfId="0" applyNumberFormat="1" applyFill="1" applyBorder="1">
      <alignment vertical="center"/>
    </xf>
    <xf numFmtId="0" fontId="3" fillId="0" borderId="1" xfId="0" applyFont="1" applyBorder="1">
      <alignment vertical="center"/>
    </xf>
    <xf numFmtId="38" fontId="0" fillId="0" borderId="0" xfId="0" applyNumberForma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0" fillId="3" borderId="0" xfId="0" applyFill="1" applyBorder="1">
      <alignment vertical="center"/>
    </xf>
    <xf numFmtId="38" fontId="0" fillId="0" borderId="0" xfId="0" applyNumberFormat="1" applyBorder="1">
      <alignment vertical="center"/>
    </xf>
    <xf numFmtId="0" fontId="0" fillId="2" borderId="0" xfId="0" applyFill="1">
      <alignment vertical="center"/>
    </xf>
    <xf numFmtId="9" fontId="0" fillId="2" borderId="0" xfId="1" applyFont="1" applyFill="1">
      <alignment vertical="center"/>
    </xf>
    <xf numFmtId="0" fontId="0" fillId="2" borderId="1" xfId="0" applyFill="1" applyBorder="1">
      <alignment vertical="center"/>
    </xf>
    <xf numFmtId="38" fontId="0" fillId="2" borderId="1" xfId="0" applyNumberFormat="1" applyFill="1" applyBorder="1">
      <alignment vertical="center"/>
    </xf>
    <xf numFmtId="9" fontId="0" fillId="2" borderId="1" xfId="1" applyFont="1" applyFill="1" applyBorder="1">
      <alignment vertical="center"/>
    </xf>
    <xf numFmtId="0" fontId="0" fillId="2" borderId="0" xfId="0" applyFill="1" applyBorder="1">
      <alignment vertical="center"/>
    </xf>
    <xf numFmtId="0" fontId="0" fillId="4" borderId="0" xfId="0" applyFill="1" applyBorder="1">
      <alignment vertical="center"/>
    </xf>
    <xf numFmtId="38" fontId="0" fillId="4" borderId="0" xfId="0" applyNumberFormat="1" applyFill="1" applyBorder="1">
      <alignment vertical="center"/>
    </xf>
    <xf numFmtId="38" fontId="0" fillId="3" borderId="0" xfId="0" applyNumberFormat="1" applyFill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39AE-E660-4674-B2A0-5CD994F5CEA6}">
  <dimension ref="A1:P29"/>
  <sheetViews>
    <sheetView tabSelected="1" zoomScaleNormal="100" workbookViewId="0">
      <selection activeCell="I6" sqref="I6"/>
    </sheetView>
  </sheetViews>
  <sheetFormatPr defaultRowHeight="16.5" x14ac:dyDescent="0.25"/>
  <cols>
    <col min="1" max="1" width="22.875" style="4" customWidth="1"/>
    <col min="2" max="3" width="7.5" style="4" bestFit="1" customWidth="1"/>
    <col min="4" max="6" width="7.75" style="4" customWidth="1"/>
    <col min="7" max="7" width="10.25" style="4" bestFit="1" customWidth="1"/>
    <col min="8" max="8" width="7.75" style="4" customWidth="1"/>
    <col min="9" max="9" width="22.625" style="4" customWidth="1"/>
    <col min="10" max="10" width="21.875" style="14" bestFit="1" customWidth="1"/>
    <col min="11" max="13" width="9" style="14"/>
    <col min="14" max="14" width="21.875" style="14" bestFit="1" customWidth="1"/>
    <col min="15" max="15" width="9" style="14"/>
    <col min="16" max="16" width="9" style="14" bestFit="1" customWidth="1"/>
  </cols>
  <sheetData>
    <row r="1" spans="1:16" x14ac:dyDescent="0.25">
      <c r="A1" s="20" t="s">
        <v>22</v>
      </c>
      <c r="B1" s="4" t="s">
        <v>33</v>
      </c>
      <c r="C1" s="4" t="s">
        <v>31</v>
      </c>
      <c r="D1" s="4" t="s">
        <v>26</v>
      </c>
      <c r="E1" s="4" t="s">
        <v>29</v>
      </c>
      <c r="F1" s="4" t="s">
        <v>28</v>
      </c>
      <c r="G1" s="4" t="s">
        <v>32</v>
      </c>
      <c r="H1" s="4" t="s">
        <v>30</v>
      </c>
      <c r="J1" s="14" t="s">
        <v>18</v>
      </c>
      <c r="K1" s="14">
        <v>2019</v>
      </c>
      <c r="N1" s="14" t="s">
        <v>11</v>
      </c>
      <c r="O1" s="14">
        <v>2019</v>
      </c>
    </row>
    <row r="2" spans="1:16" x14ac:dyDescent="0.25">
      <c r="A2" s="4" t="s">
        <v>0</v>
      </c>
      <c r="B2" s="9">
        <v>-2285</v>
      </c>
      <c r="C2" s="9">
        <f>G2-D2</f>
        <v>-2829</v>
      </c>
      <c r="D2" s="9">
        <v>-2579</v>
      </c>
      <c r="E2" s="9">
        <f>H2-F2</f>
        <v>-1543</v>
      </c>
      <c r="F2" s="9">
        <v>952</v>
      </c>
      <c r="G2" s="9">
        <v>-5408</v>
      </c>
      <c r="H2" s="9">
        <v>-591</v>
      </c>
      <c r="I2" s="5"/>
      <c r="J2" s="14" t="s">
        <v>0</v>
      </c>
      <c r="K2" s="6">
        <v>5909</v>
      </c>
      <c r="L2" s="15">
        <f t="shared" ref="L2:L7" si="0">K2/$K$14</f>
        <v>0.28093947606142727</v>
      </c>
      <c r="N2" s="14" t="s">
        <v>0</v>
      </c>
      <c r="O2" s="6">
        <v>19938</v>
      </c>
      <c r="P2" s="15">
        <f t="shared" ref="P2:P7" si="1">O2/$O$14</f>
        <v>0.36580801409070896</v>
      </c>
    </row>
    <row r="3" spans="1:16" x14ac:dyDescent="0.25">
      <c r="A3" s="4" t="s">
        <v>1</v>
      </c>
      <c r="B3" s="9">
        <v>1145</v>
      </c>
      <c r="C3" s="9">
        <f>G3-D3</f>
        <v>1168</v>
      </c>
      <c r="D3" s="9">
        <v>1334</v>
      </c>
      <c r="E3" s="9">
        <f>H3-F3</f>
        <v>2443</v>
      </c>
      <c r="F3" s="9">
        <v>2679</v>
      </c>
      <c r="G3" s="9">
        <v>2502</v>
      </c>
      <c r="H3" s="9">
        <v>5122</v>
      </c>
      <c r="I3" s="5"/>
      <c r="J3" s="14" t="s">
        <v>1</v>
      </c>
      <c r="K3" s="6">
        <v>6119</v>
      </c>
      <c r="L3" s="15">
        <f t="shared" si="0"/>
        <v>0.29092378643084676</v>
      </c>
      <c r="N3" s="14" t="s">
        <v>1</v>
      </c>
      <c r="O3" s="6">
        <v>6799</v>
      </c>
      <c r="P3" s="15">
        <f t="shared" si="1"/>
        <v>0.12474313811830325</v>
      </c>
    </row>
    <row r="4" spans="1:16" x14ac:dyDescent="0.25">
      <c r="A4" s="4" t="s">
        <v>2</v>
      </c>
      <c r="B4" s="9">
        <v>2067</v>
      </c>
      <c r="C4" s="9">
        <f>G4-D4</f>
        <v>1992</v>
      </c>
      <c r="D4" s="9">
        <v>2193</v>
      </c>
      <c r="E4" s="9">
        <f>H4-F4</f>
        <v>2035</v>
      </c>
      <c r="F4" s="9">
        <v>2229</v>
      </c>
      <c r="G4" s="9">
        <v>4185</v>
      </c>
      <c r="H4" s="9">
        <v>4264</v>
      </c>
      <c r="I4" s="5"/>
      <c r="J4" s="14" t="s">
        <v>2</v>
      </c>
      <c r="K4" s="6">
        <v>4286</v>
      </c>
      <c r="L4" s="15">
        <f t="shared" si="0"/>
        <v>0.20377502020634242</v>
      </c>
      <c r="N4" s="14" t="s">
        <v>2</v>
      </c>
      <c r="O4" s="6">
        <v>5137</v>
      </c>
      <c r="P4" s="15">
        <f t="shared" si="1"/>
        <v>9.4249963305445467E-2</v>
      </c>
    </row>
    <row r="5" spans="1:16" x14ac:dyDescent="0.25">
      <c r="A5" s="10" t="s">
        <v>3</v>
      </c>
      <c r="B5" s="9">
        <v>445</v>
      </c>
      <c r="C5" s="9">
        <f>G5-D5</f>
        <v>79</v>
      </c>
      <c r="D5" s="9">
        <v>182</v>
      </c>
      <c r="E5" s="9">
        <f>H5-F5</f>
        <v>529</v>
      </c>
      <c r="F5" s="9">
        <v>560</v>
      </c>
      <c r="G5" s="9">
        <v>261</v>
      </c>
      <c r="H5" s="9">
        <v>1089</v>
      </c>
      <c r="I5" s="5"/>
      <c r="J5" s="14" t="s">
        <v>3</v>
      </c>
      <c r="K5" s="6">
        <v>1325</v>
      </c>
      <c r="L5" s="15">
        <f t="shared" si="0"/>
        <v>6.2996243997527693E-2</v>
      </c>
      <c r="N5" s="14" t="s">
        <v>3</v>
      </c>
      <c r="O5" s="6">
        <v>21085</v>
      </c>
      <c r="P5" s="15">
        <f t="shared" si="1"/>
        <v>0.38685234111257888</v>
      </c>
    </row>
    <row r="6" spans="1:16" x14ac:dyDescent="0.25">
      <c r="A6" s="11" t="s">
        <v>27</v>
      </c>
      <c r="B6" s="9">
        <v>-294</v>
      </c>
      <c r="C6" s="9">
        <f>G6-D6</f>
        <v>-1750</v>
      </c>
      <c r="D6" s="9">
        <v>-199</v>
      </c>
      <c r="E6" s="9">
        <f>H6-F6</f>
        <v>-246</v>
      </c>
      <c r="F6" s="9">
        <v>-2107</v>
      </c>
      <c r="G6" s="9">
        <v>-1949</v>
      </c>
      <c r="H6" s="9">
        <v>-2353</v>
      </c>
      <c r="I6" s="5"/>
      <c r="J6" s="16" t="s">
        <v>6</v>
      </c>
      <c r="K6" s="17">
        <v>-2288</v>
      </c>
      <c r="L6" s="18">
        <f t="shared" si="0"/>
        <v>-0.1087814386915799</v>
      </c>
      <c r="N6" s="16" t="s">
        <v>6</v>
      </c>
      <c r="O6" s="17">
        <v>1545</v>
      </c>
      <c r="P6" s="15">
        <f t="shared" si="1"/>
        <v>2.8346543372963454E-2</v>
      </c>
    </row>
    <row r="7" spans="1:16" x14ac:dyDescent="0.25">
      <c r="A7" s="8" t="s">
        <v>12</v>
      </c>
      <c r="B7" s="7">
        <v>530</v>
      </c>
      <c r="C7" s="7">
        <f>G7-D7</f>
        <v>388</v>
      </c>
      <c r="D7" s="7">
        <v>217</v>
      </c>
      <c r="E7" s="7">
        <f>H7-F7</f>
        <v>362</v>
      </c>
      <c r="F7" s="7">
        <v>-74</v>
      </c>
      <c r="G7" s="7">
        <v>605</v>
      </c>
      <c r="H7" s="7">
        <v>288</v>
      </c>
      <c r="I7" s="5"/>
      <c r="J7" s="19" t="s">
        <v>7</v>
      </c>
      <c r="K7" s="6">
        <f>SUM(K2:K6)</f>
        <v>15351</v>
      </c>
      <c r="L7" s="15">
        <f t="shared" si="0"/>
        <v>0.72985308800456428</v>
      </c>
      <c r="N7" s="19" t="s">
        <v>7</v>
      </c>
      <c r="O7" s="6">
        <f>SUM(O2:O6)</f>
        <v>54504</v>
      </c>
      <c r="P7" s="15">
        <f t="shared" si="1"/>
        <v>1</v>
      </c>
    </row>
    <row r="8" spans="1:16" x14ac:dyDescent="0.25">
      <c r="A8" s="2" t="s">
        <v>20</v>
      </c>
      <c r="B8" s="9">
        <f>SUM(B2:B7)</f>
        <v>1608</v>
      </c>
      <c r="C8" s="9">
        <f>SUM(C2:C7)</f>
        <v>-952</v>
      </c>
      <c r="D8" s="9">
        <f>SUM(D2:D7)</f>
        <v>1148</v>
      </c>
      <c r="E8" s="9">
        <f>SUM(E2:E7)</f>
        <v>3580</v>
      </c>
      <c r="F8" s="9">
        <f>SUM(F2:F7)</f>
        <v>4239</v>
      </c>
      <c r="G8" s="9">
        <f>SUM(G2:G7)</f>
        <v>196</v>
      </c>
      <c r="H8" s="9">
        <f>SUM(H2:H7)</f>
        <v>7819</v>
      </c>
      <c r="I8" s="5"/>
      <c r="K8" s="6"/>
      <c r="L8" s="15"/>
      <c r="O8" s="6"/>
      <c r="P8" s="15"/>
    </row>
    <row r="9" spans="1:16" ht="6.95" customHeight="1" x14ac:dyDescent="0.25">
      <c r="B9" s="9"/>
      <c r="C9" s="9"/>
      <c r="D9" s="9"/>
      <c r="E9" s="9"/>
      <c r="F9" s="9"/>
      <c r="G9" s="9"/>
      <c r="H9" s="9"/>
      <c r="I9" s="5"/>
      <c r="K9" s="6"/>
      <c r="L9" s="15"/>
      <c r="O9" s="6"/>
      <c r="P9" s="15"/>
    </row>
    <row r="10" spans="1:16" x14ac:dyDescent="0.25">
      <c r="A10" s="4" t="s">
        <v>4</v>
      </c>
      <c r="B10" s="9">
        <v>3733</v>
      </c>
      <c r="C10" s="9">
        <f>G10-D10</f>
        <v>323</v>
      </c>
      <c r="D10" s="9">
        <v>6168</v>
      </c>
      <c r="E10" s="9">
        <f>H10-F10</f>
        <v>4809</v>
      </c>
      <c r="F10" s="9">
        <v>898</v>
      </c>
      <c r="G10" s="9">
        <v>6491</v>
      </c>
      <c r="H10" s="9">
        <v>5707</v>
      </c>
      <c r="I10" s="5"/>
      <c r="J10" s="14" t="s">
        <v>4</v>
      </c>
      <c r="K10" s="6">
        <v>5707</v>
      </c>
      <c r="L10" s="15">
        <f>K10/$K$14</f>
        <v>0.27133552037274761</v>
      </c>
      <c r="N10" s="14" t="s">
        <v>4</v>
      </c>
      <c r="O10" s="6">
        <v>0</v>
      </c>
      <c r="P10" s="15">
        <f>O10/$O$14</f>
        <v>0</v>
      </c>
    </row>
    <row r="11" spans="1:16" x14ac:dyDescent="0.25">
      <c r="A11" s="1" t="s">
        <v>5</v>
      </c>
      <c r="B11" s="7">
        <v>7</v>
      </c>
      <c r="C11" s="7">
        <f>G11-D11</f>
        <v>-9</v>
      </c>
      <c r="D11" s="7">
        <v>-4</v>
      </c>
      <c r="E11" s="7">
        <f>H11-F11</f>
        <v>-15</v>
      </c>
      <c r="F11" s="7">
        <v>-10</v>
      </c>
      <c r="G11" s="7">
        <v>-13</v>
      </c>
      <c r="H11" s="7">
        <v>-25</v>
      </c>
      <c r="I11" s="5"/>
      <c r="J11" s="16" t="s">
        <v>5</v>
      </c>
      <c r="K11" s="17">
        <v>-25</v>
      </c>
      <c r="L11" s="18">
        <f>K11/$K$14</f>
        <v>-1.1886083773118433E-3</v>
      </c>
      <c r="N11" s="16" t="s">
        <v>5</v>
      </c>
      <c r="O11" s="17">
        <v>0</v>
      </c>
      <c r="P11" s="15">
        <f>O11/$O$14</f>
        <v>0</v>
      </c>
    </row>
    <row r="12" spans="1:16" x14ac:dyDescent="0.25">
      <c r="A12" s="4" t="s">
        <v>19</v>
      </c>
      <c r="B12" s="13">
        <f>B10+B11</f>
        <v>3740</v>
      </c>
      <c r="C12" s="13">
        <f>C10+C11</f>
        <v>314</v>
      </c>
      <c r="D12" s="13">
        <f>D10+D11</f>
        <v>6164</v>
      </c>
      <c r="E12" s="13">
        <f>E10+E11</f>
        <v>4794</v>
      </c>
      <c r="F12" s="13">
        <f>F10+F11</f>
        <v>888</v>
      </c>
      <c r="G12" s="13">
        <f>G10+G11</f>
        <v>6478</v>
      </c>
      <c r="H12" s="13">
        <f>H10+H11</f>
        <v>5682</v>
      </c>
      <c r="I12" s="5"/>
      <c r="J12" s="14" t="s">
        <v>8</v>
      </c>
      <c r="K12" s="6">
        <f>K10+K11</f>
        <v>5682</v>
      </c>
      <c r="L12" s="15">
        <f>K12/$K$14</f>
        <v>0.27014691199543572</v>
      </c>
      <c r="N12" s="14" t="s">
        <v>8</v>
      </c>
      <c r="O12" s="6">
        <f>O10+O11</f>
        <v>0</v>
      </c>
      <c r="P12" s="15"/>
    </row>
    <row r="13" spans="1:16" ht="8.1" customHeight="1" x14ac:dyDescent="0.25">
      <c r="I13" s="5"/>
      <c r="L13" s="15"/>
      <c r="P13" s="15"/>
    </row>
    <row r="14" spans="1:16" x14ac:dyDescent="0.25">
      <c r="A14" s="20" t="s">
        <v>21</v>
      </c>
      <c r="B14" s="21">
        <f>B12+B8</f>
        <v>5348</v>
      </c>
      <c r="C14" s="21">
        <f>G14-D14</f>
        <v>-638</v>
      </c>
      <c r="D14" s="21">
        <f>D12+D8</f>
        <v>7312</v>
      </c>
      <c r="E14" s="21">
        <f>E12+E8</f>
        <v>8374</v>
      </c>
      <c r="F14" s="21">
        <f>F12+F8</f>
        <v>5127</v>
      </c>
      <c r="G14" s="21">
        <f>G12+G8</f>
        <v>6674</v>
      </c>
      <c r="H14" s="21">
        <f>H12+H8</f>
        <v>13501</v>
      </c>
      <c r="I14" s="5"/>
      <c r="J14" s="14" t="s">
        <v>10</v>
      </c>
      <c r="K14" s="6">
        <f>K12+K7</f>
        <v>21033</v>
      </c>
      <c r="L14" s="15">
        <f>K14/$K$14</f>
        <v>1</v>
      </c>
      <c r="N14" s="14" t="s">
        <v>9</v>
      </c>
      <c r="O14" s="6">
        <f>O12+O7</f>
        <v>54504</v>
      </c>
      <c r="P14" s="15">
        <f>O14/$O$14</f>
        <v>1</v>
      </c>
    </row>
    <row r="15" spans="1:16" ht="8.4499999999999993" customHeight="1" x14ac:dyDescent="0.25"/>
    <row r="16" spans="1:16" x14ac:dyDescent="0.25">
      <c r="A16" s="4" t="s">
        <v>14</v>
      </c>
      <c r="B16" s="13">
        <v>-445</v>
      </c>
      <c r="C16" s="9">
        <f>G16-D16</f>
        <v>-505</v>
      </c>
      <c r="D16" s="13">
        <v>-499</v>
      </c>
      <c r="E16" s="13">
        <f>H16-F16</f>
        <v>-417</v>
      </c>
      <c r="F16" s="13">
        <v>-442</v>
      </c>
      <c r="G16" s="13">
        <v>-1004</v>
      </c>
      <c r="H16" s="13">
        <v>-859</v>
      </c>
      <c r="J16" s="14" t="s">
        <v>18</v>
      </c>
      <c r="K16" s="14" t="s">
        <v>26</v>
      </c>
      <c r="N16" s="14" t="s">
        <v>11</v>
      </c>
      <c r="O16" s="14" t="s">
        <v>26</v>
      </c>
    </row>
    <row r="17" spans="1:16" x14ac:dyDescent="0.25">
      <c r="A17" s="1" t="s">
        <v>13</v>
      </c>
      <c r="B17" s="3">
        <v>-1386</v>
      </c>
      <c r="C17" s="3">
        <f>G17-D17</f>
        <v>-3223</v>
      </c>
      <c r="D17" s="3">
        <v>-5967</v>
      </c>
      <c r="E17" s="3">
        <f>H17-F17</f>
        <v>-694</v>
      </c>
      <c r="F17" s="3">
        <v>2066</v>
      </c>
      <c r="G17" s="3">
        <v>-9190</v>
      </c>
      <c r="H17" s="3">
        <v>1372</v>
      </c>
      <c r="J17" s="14" t="s">
        <v>0</v>
      </c>
      <c r="K17" s="6">
        <v>106</v>
      </c>
      <c r="L17" s="15">
        <f t="shared" ref="L17:L22" si="2">K17/$K$29</f>
        <v>1.0427939006394491E-2</v>
      </c>
      <c r="N17" s="14" t="s">
        <v>0</v>
      </c>
      <c r="O17" s="6">
        <v>6234</v>
      </c>
      <c r="P17" s="15">
        <f t="shared" ref="P17:P22" si="3">O17/$O$29</f>
        <v>0.28871804371989623</v>
      </c>
    </row>
    <row r="18" spans="1:16" x14ac:dyDescent="0.25">
      <c r="A18" s="4" t="s">
        <v>15</v>
      </c>
      <c r="B18" s="13">
        <f>B14+B16+B17</f>
        <v>3517</v>
      </c>
      <c r="C18" s="13">
        <f>C14+C16+C17</f>
        <v>-4366</v>
      </c>
      <c r="D18" s="13">
        <f>D14+D16+D17</f>
        <v>846</v>
      </c>
      <c r="E18" s="13">
        <f>E14+E16+E17</f>
        <v>7263</v>
      </c>
      <c r="F18" s="13">
        <f>F14+F16+F17</f>
        <v>6751</v>
      </c>
      <c r="G18" s="13">
        <f>G14+G16+G17</f>
        <v>-3520</v>
      </c>
      <c r="H18" s="13">
        <f>H14+H16+H17</f>
        <v>14014</v>
      </c>
      <c r="J18" s="14" t="s">
        <v>1</v>
      </c>
      <c r="K18" s="6">
        <v>1549</v>
      </c>
      <c r="L18" s="15">
        <f t="shared" si="2"/>
        <v>0.15238563698967045</v>
      </c>
      <c r="N18" s="14" t="s">
        <v>1</v>
      </c>
      <c r="O18" s="6">
        <v>1809</v>
      </c>
      <c r="P18" s="15">
        <f t="shared" si="3"/>
        <v>8.3781030011115226E-2</v>
      </c>
    </row>
    <row r="19" spans="1:16" x14ac:dyDescent="0.25">
      <c r="A19" s="1" t="s">
        <v>16</v>
      </c>
      <c r="B19" s="3">
        <f>-735-109</f>
        <v>-844</v>
      </c>
      <c r="C19" s="7">
        <f>G19-D19</f>
        <v>-109</v>
      </c>
      <c r="D19" s="3">
        <f>-1157-23</f>
        <v>-1180</v>
      </c>
      <c r="E19" s="3">
        <f>H19-F19</f>
        <v>-837</v>
      </c>
      <c r="F19" s="3">
        <f>-1147-98</f>
        <v>-1245</v>
      </c>
      <c r="G19" s="3">
        <f>-1301+12</f>
        <v>-1289</v>
      </c>
      <c r="H19" s="3">
        <f>-1922-160</f>
        <v>-2082</v>
      </c>
      <c r="J19" s="14" t="s">
        <v>2</v>
      </c>
      <c r="K19" s="6">
        <v>2203</v>
      </c>
      <c r="L19" s="15">
        <f t="shared" si="2"/>
        <v>0.21672405312346285</v>
      </c>
      <c r="N19" s="14" t="s">
        <v>2</v>
      </c>
      <c r="O19" s="6">
        <v>2582</v>
      </c>
      <c r="P19" s="15">
        <f t="shared" si="3"/>
        <v>0.11958132641719155</v>
      </c>
    </row>
    <row r="20" spans="1:16" x14ac:dyDescent="0.25">
      <c r="A20" s="12" t="s">
        <v>24</v>
      </c>
      <c r="B20" s="22">
        <f>B18+B19</f>
        <v>2673</v>
      </c>
      <c r="C20" s="22">
        <f>C18+C19</f>
        <v>-4475</v>
      </c>
      <c r="D20" s="22">
        <f>D18+D19</f>
        <v>-334</v>
      </c>
      <c r="E20" s="22">
        <f>E18+E19</f>
        <v>6426</v>
      </c>
      <c r="F20" s="22">
        <f>F18+F19</f>
        <v>5506</v>
      </c>
      <c r="G20" s="22">
        <f>G18+G19</f>
        <v>-4809</v>
      </c>
      <c r="H20" s="22">
        <f>H18+H19</f>
        <v>11932</v>
      </c>
      <c r="J20" s="14" t="s">
        <v>3</v>
      </c>
      <c r="K20" s="6">
        <v>309</v>
      </c>
      <c r="L20" s="15">
        <f t="shared" si="2"/>
        <v>3.0398425971470733E-2</v>
      </c>
      <c r="N20" s="14" t="s">
        <v>3</v>
      </c>
      <c r="O20" s="6">
        <v>10465</v>
      </c>
      <c r="P20" s="15">
        <f t="shared" si="3"/>
        <v>0.48467024824008892</v>
      </c>
    </row>
    <row r="21" spans="1:16" x14ac:dyDescent="0.25">
      <c r="B21" s="13"/>
      <c r="C21" s="13"/>
      <c r="D21" s="13"/>
      <c r="E21" s="13"/>
      <c r="F21" s="13"/>
      <c r="G21" s="13"/>
      <c r="H21" s="13"/>
      <c r="J21" s="16" t="s">
        <v>6</v>
      </c>
      <c r="K21" s="17">
        <v>-166</v>
      </c>
      <c r="L21" s="18">
        <f t="shared" si="2"/>
        <v>-1.6330545991146091E-2</v>
      </c>
      <c r="N21" s="16" t="s">
        <v>6</v>
      </c>
      <c r="O21" s="17">
        <v>502</v>
      </c>
      <c r="P21" s="15">
        <f t="shared" si="3"/>
        <v>2.324935161170804E-2</v>
      </c>
    </row>
    <row r="22" spans="1:16" x14ac:dyDescent="0.25">
      <c r="A22" s="12" t="s">
        <v>23</v>
      </c>
      <c r="B22" s="4" t="s">
        <v>26</v>
      </c>
      <c r="C22" s="4" t="s">
        <v>31</v>
      </c>
      <c r="D22" s="4" t="s">
        <v>26</v>
      </c>
      <c r="E22" s="4" t="s">
        <v>29</v>
      </c>
      <c r="F22" s="4" t="s">
        <v>28</v>
      </c>
      <c r="G22" s="4" t="s">
        <v>32</v>
      </c>
      <c r="H22" s="4" t="s">
        <v>30</v>
      </c>
      <c r="J22" s="19" t="s">
        <v>7</v>
      </c>
      <c r="K22" s="6">
        <f>SUM(K17:K21)</f>
        <v>4001</v>
      </c>
      <c r="L22" s="15">
        <f t="shared" si="2"/>
        <v>0.39360550909985242</v>
      </c>
      <c r="N22" s="19" t="s">
        <v>7</v>
      </c>
      <c r="O22" s="6">
        <f>SUM(O17:O21)</f>
        <v>21592</v>
      </c>
      <c r="P22" s="15">
        <f t="shared" si="3"/>
        <v>1</v>
      </c>
    </row>
    <row r="23" spans="1:16" x14ac:dyDescent="0.25">
      <c r="A23" s="4" t="s">
        <v>20</v>
      </c>
      <c r="B23" s="13">
        <v>912</v>
      </c>
      <c r="C23" s="13">
        <f>G23-D23</f>
        <v>-1559</v>
      </c>
      <c r="D23" s="13">
        <v>433</v>
      </c>
      <c r="E23" s="13">
        <f>H23-F23</f>
        <v>2315</v>
      </c>
      <c r="F23" s="13">
        <v>2665</v>
      </c>
      <c r="G23" s="13">
        <v>-1126</v>
      </c>
      <c r="H23" s="13">
        <v>4980</v>
      </c>
      <c r="K23" s="6"/>
      <c r="L23" s="15"/>
      <c r="O23" s="6"/>
      <c r="P23" s="15"/>
    </row>
    <row r="24" spans="1:16" x14ac:dyDescent="0.25">
      <c r="A24" s="1" t="s">
        <v>19</v>
      </c>
      <c r="B24" s="3">
        <v>3147</v>
      </c>
      <c r="C24" s="3">
        <f>G24-D24</f>
        <v>307</v>
      </c>
      <c r="D24" s="3">
        <v>5200</v>
      </c>
      <c r="E24" s="3">
        <f>H24-F24</f>
        <v>4805</v>
      </c>
      <c r="F24" s="3">
        <v>775</v>
      </c>
      <c r="G24" s="3">
        <v>5507</v>
      </c>
      <c r="H24" s="3">
        <v>5580</v>
      </c>
      <c r="K24" s="6"/>
      <c r="L24" s="15"/>
      <c r="O24" s="6"/>
      <c r="P24" s="15"/>
    </row>
    <row r="25" spans="1:16" x14ac:dyDescent="0.25">
      <c r="A25" s="4" t="s">
        <v>17</v>
      </c>
      <c r="B25" s="13">
        <f t="shared" ref="B25:F25" si="4">B23+B24</f>
        <v>4059</v>
      </c>
      <c r="C25" s="13">
        <f t="shared" si="4"/>
        <v>-1252</v>
      </c>
      <c r="D25" s="13">
        <f t="shared" si="4"/>
        <v>5633</v>
      </c>
      <c r="E25" s="13">
        <f t="shared" si="4"/>
        <v>7120</v>
      </c>
      <c r="F25" s="13">
        <f t="shared" si="4"/>
        <v>3440</v>
      </c>
      <c r="G25" s="13">
        <f>G23+G24</f>
        <v>4381</v>
      </c>
      <c r="H25" s="13">
        <f>H23+H24</f>
        <v>10560</v>
      </c>
      <c r="J25" s="14" t="s">
        <v>4</v>
      </c>
      <c r="K25" s="6">
        <v>6168</v>
      </c>
      <c r="L25" s="15">
        <f>K25/$K$29</f>
        <v>0.6067879980324643</v>
      </c>
      <c r="N25" s="14" t="s">
        <v>4</v>
      </c>
      <c r="O25" s="6">
        <v>0</v>
      </c>
      <c r="P25" s="15">
        <f>O25/$O$29</f>
        <v>0</v>
      </c>
    </row>
    <row r="26" spans="1:16" x14ac:dyDescent="0.25">
      <c r="A26" s="1" t="s">
        <v>25</v>
      </c>
      <c r="B26" s="3">
        <v>-1386</v>
      </c>
      <c r="C26" s="3">
        <f>G26-D26</f>
        <v>-3223</v>
      </c>
      <c r="D26" s="3">
        <v>-5967</v>
      </c>
      <c r="E26" s="3">
        <f>H26-F26</f>
        <v>-694</v>
      </c>
      <c r="F26" s="3">
        <v>2066</v>
      </c>
      <c r="G26" s="3">
        <v>-9190</v>
      </c>
      <c r="H26" s="3">
        <v>1372</v>
      </c>
      <c r="J26" s="16" t="s">
        <v>5</v>
      </c>
      <c r="K26" s="17">
        <v>-4</v>
      </c>
      <c r="L26" s="18">
        <f>K26/$K$29</f>
        <v>-3.9350713231677323E-4</v>
      </c>
      <c r="N26" s="16" t="s">
        <v>5</v>
      </c>
      <c r="O26" s="17">
        <v>0</v>
      </c>
      <c r="P26" s="15">
        <f>O26/$O$29</f>
        <v>0</v>
      </c>
    </row>
    <row r="27" spans="1:16" x14ac:dyDescent="0.25">
      <c r="A27" s="12" t="s">
        <v>24</v>
      </c>
      <c r="B27" s="22">
        <f t="shared" ref="B27:F27" si="5">B25+B26</f>
        <v>2673</v>
      </c>
      <c r="C27" s="22">
        <f t="shared" si="5"/>
        <v>-4475</v>
      </c>
      <c r="D27" s="22">
        <f t="shared" si="5"/>
        <v>-334</v>
      </c>
      <c r="E27" s="22">
        <f t="shared" si="5"/>
        <v>6426</v>
      </c>
      <c r="F27" s="22">
        <f t="shared" si="5"/>
        <v>5506</v>
      </c>
      <c r="G27" s="22">
        <f>G25+G26</f>
        <v>-4809</v>
      </c>
      <c r="H27" s="22">
        <f>H25+H26</f>
        <v>11932</v>
      </c>
      <c r="J27" s="14" t="s">
        <v>8</v>
      </c>
      <c r="K27" s="6">
        <f>K25+K26</f>
        <v>6164</v>
      </c>
      <c r="L27" s="15">
        <f>K27/$K$29</f>
        <v>0.60639449090014752</v>
      </c>
      <c r="N27" s="14" t="s">
        <v>8</v>
      </c>
      <c r="O27" s="6">
        <f>O25+O26</f>
        <v>0</v>
      </c>
      <c r="P27" s="15">
        <f>O27/$O$29</f>
        <v>0</v>
      </c>
    </row>
    <row r="28" spans="1:16" x14ac:dyDescent="0.25">
      <c r="L28" s="15"/>
      <c r="P28" s="15"/>
    </row>
    <row r="29" spans="1:16" x14ac:dyDescent="0.25">
      <c r="J29" s="14" t="s">
        <v>10</v>
      </c>
      <c r="K29" s="6">
        <f>K27+K22</f>
        <v>10165</v>
      </c>
      <c r="L29" s="15">
        <f>K29/$K$29</f>
        <v>1</v>
      </c>
      <c r="N29" s="14" t="s">
        <v>9</v>
      </c>
      <c r="O29" s="6">
        <f>O27+O22</f>
        <v>21592</v>
      </c>
      <c r="P29" s="15">
        <f>O29/$O$29</f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2020-07-07T11:14:28Z</dcterms:created>
  <dcterms:modified xsi:type="dcterms:W3CDTF">2021-08-12T21:34:53Z</dcterms:modified>
</cp:coreProperties>
</file>