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odels\"/>
    </mc:Choice>
  </mc:AlternateContent>
  <xr:revisionPtr revIDLastSave="0" documentId="13_ncr:1_{A431F3F6-E34A-425E-9943-8DB585BE4EDC}" xr6:coauthVersionLast="47" xr6:coauthVersionMax="47" xr10:uidLastSave="{00000000-0000-0000-0000-000000000000}"/>
  <bookViews>
    <workbookView xWindow="-110" yWindow="-110" windowWidth="19420" windowHeight="10560" firstSheet="2" activeTab="5" xr2:uid="{00000000-000D-0000-FFFF-FFFF00000000}"/>
  </bookViews>
  <sheets>
    <sheet name="Projection" sheetId="7" r:id="rId1"/>
    <sheet name="CVP" sheetId="6" r:id="rId2"/>
    <sheet name="Cashflow" sheetId="2" r:id="rId3"/>
    <sheet name="BS" sheetId="3" r:id="rId4"/>
    <sheet name="monthly" sheetId="5" r:id="rId5"/>
    <sheet name="IS" sheetId="1" r:id="rId6"/>
    <sheet name="Target" sheetId="8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3" l="1"/>
  <c r="B25" i="3"/>
  <c r="B24" i="3"/>
  <c r="B6" i="3"/>
  <c r="F28" i="3"/>
  <c r="C25" i="3"/>
  <c r="C28" i="3" s="1"/>
  <c r="C24" i="3"/>
  <c r="C6" i="3"/>
  <c r="D25" i="3"/>
  <c r="D24" i="3"/>
  <c r="E28" i="3"/>
  <c r="D6" i="3"/>
  <c r="E24" i="3"/>
  <c r="F24" i="3"/>
  <c r="E25" i="3"/>
  <c r="F25" i="3"/>
  <c r="E6" i="3"/>
  <c r="C6" i="2"/>
  <c r="C9" i="2" s="1"/>
  <c r="B6" i="2"/>
  <c r="B9" i="2" s="1"/>
  <c r="E6" i="2"/>
  <c r="E9" i="2" s="1"/>
  <c r="D6" i="2"/>
  <c r="D9" i="2" s="1"/>
  <c r="G6" i="2"/>
  <c r="G9" i="2" s="1"/>
  <c r="F6" i="2"/>
  <c r="F9" i="2" s="1"/>
  <c r="G25" i="3"/>
  <c r="G24" i="3"/>
  <c r="G6" i="3"/>
  <c r="F6" i="3"/>
  <c r="B6" i="1"/>
  <c r="B4" i="1"/>
  <c r="D27" i="1"/>
  <c r="D22" i="1"/>
  <c r="D21" i="1"/>
  <c r="D19" i="1"/>
  <c r="D18" i="1"/>
  <c r="D17" i="1"/>
  <c r="D16" i="1"/>
  <c r="D15" i="1"/>
  <c r="D14" i="1"/>
  <c r="D13" i="1"/>
  <c r="D12" i="1"/>
  <c r="D8" i="1"/>
  <c r="D5" i="1"/>
  <c r="D6" i="1" s="1"/>
  <c r="D4" i="1"/>
  <c r="D3" i="1"/>
  <c r="F23" i="1"/>
  <c r="G23" i="1"/>
  <c r="H23" i="1"/>
  <c r="I23" i="1"/>
  <c r="J23" i="1"/>
  <c r="C6" i="1"/>
  <c r="C4" i="1"/>
  <c r="B9" i="1"/>
  <c r="B10" i="1" s="1"/>
  <c r="B7" i="1"/>
  <c r="C7" i="1"/>
  <c r="C9" i="1"/>
  <c r="C10" i="1" s="1"/>
  <c r="BF19" i="5"/>
  <c r="BG19" i="5" s="1"/>
  <c r="BH19" i="5" s="1"/>
  <c r="BI19" i="5" s="1"/>
  <c r="BJ19" i="5" s="1"/>
  <c r="BK19" i="5" s="1"/>
  <c r="BL19" i="5" s="1"/>
  <c r="BE19" i="5"/>
  <c r="BE15" i="5"/>
  <c r="BF15" i="5"/>
  <c r="BG15" i="5"/>
  <c r="BH15" i="5"/>
  <c r="BI15" i="5"/>
  <c r="BJ15" i="5"/>
  <c r="BK15" i="5"/>
  <c r="BL15" i="5"/>
  <c r="BE16" i="5"/>
  <c r="BF16" i="5"/>
  <c r="BG16" i="5"/>
  <c r="BH16" i="5"/>
  <c r="BI16" i="5"/>
  <c r="BJ16" i="5"/>
  <c r="BK16" i="5"/>
  <c r="BL16" i="5"/>
  <c r="BE11" i="5"/>
  <c r="BF11" i="5"/>
  <c r="BG11" i="5"/>
  <c r="BH11" i="5"/>
  <c r="BI11" i="5"/>
  <c r="BJ11" i="5"/>
  <c r="BK11" i="5"/>
  <c r="BL11" i="5"/>
  <c r="BE12" i="5"/>
  <c r="BF12" i="5"/>
  <c r="BG12" i="5"/>
  <c r="BH12" i="5"/>
  <c r="BI12" i="5"/>
  <c r="BJ12" i="5"/>
  <c r="BK12" i="5"/>
  <c r="BL12" i="5"/>
  <c r="BE7" i="5"/>
  <c r="BF7" i="5"/>
  <c r="BG7" i="5"/>
  <c r="BH7" i="5"/>
  <c r="BI7" i="5"/>
  <c r="BJ7" i="5"/>
  <c r="BK7" i="5"/>
  <c r="BL7" i="5"/>
  <c r="BE8" i="5"/>
  <c r="BF8" i="5"/>
  <c r="BG8" i="5"/>
  <c r="BH8" i="5"/>
  <c r="BI8" i="5"/>
  <c r="BJ8" i="5"/>
  <c r="BK8" i="5"/>
  <c r="BL8" i="5"/>
  <c r="BE3" i="5"/>
  <c r="BF3" i="5"/>
  <c r="BG3" i="5"/>
  <c r="BH3" i="5"/>
  <c r="BI3" i="5"/>
  <c r="BJ3" i="5"/>
  <c r="BK3" i="5"/>
  <c r="BL3" i="5"/>
  <c r="BM3" i="5"/>
  <c r="BE4" i="5"/>
  <c r="BF4" i="5"/>
  <c r="BG4" i="5"/>
  <c r="BH4" i="5"/>
  <c r="BI4" i="5"/>
  <c r="BJ4" i="5"/>
  <c r="BK4" i="5"/>
  <c r="BL4" i="5"/>
  <c r="BM4" i="5"/>
  <c r="BD19" i="5"/>
  <c r="BD16" i="5"/>
  <c r="BD15" i="5"/>
  <c r="BD12" i="5"/>
  <c r="BD11" i="5"/>
  <c r="BD8" i="5"/>
  <c r="BD7" i="5"/>
  <c r="BD4" i="5"/>
  <c r="BD3" i="5"/>
  <c r="D28" i="3" l="1"/>
  <c r="D9" i="1"/>
  <c r="D20" i="1" s="1"/>
  <c r="D23" i="1" s="1"/>
  <c r="D7" i="1"/>
  <c r="B20" i="1"/>
  <c r="B23" i="1" s="1"/>
  <c r="D10" i="1"/>
  <c r="C20" i="1"/>
  <c r="C23" i="1" s="1"/>
  <c r="I4" i="8" l="1"/>
  <c r="I3" i="8"/>
  <c r="BC19" i="5"/>
  <c r="BC16" i="5"/>
  <c r="BC15" i="5"/>
  <c r="BC12" i="5"/>
  <c r="BC11" i="5"/>
  <c r="BC8" i="5"/>
  <c r="BC7" i="5"/>
  <c r="BC4" i="5"/>
  <c r="BC3" i="5"/>
  <c r="BB19" i="5"/>
  <c r="BB16" i="5"/>
  <c r="BB15" i="5"/>
  <c r="BB12" i="5"/>
  <c r="BB11" i="5"/>
  <c r="BB8" i="5"/>
  <c r="BB7" i="5"/>
  <c r="BB4" i="5"/>
  <c r="BB3" i="5"/>
  <c r="BA19" i="5"/>
  <c r="BA12" i="5"/>
  <c r="BA11" i="5"/>
  <c r="BA8" i="5"/>
  <c r="BA7" i="5"/>
  <c r="BA4" i="5"/>
  <c r="BA3" i="5"/>
  <c r="BA16" i="5"/>
  <c r="BA15" i="5"/>
  <c r="AZ19" i="5"/>
  <c r="AZ16" i="5"/>
  <c r="AZ15" i="5"/>
  <c r="AZ12" i="5"/>
  <c r="AZ11" i="5"/>
  <c r="AZ8" i="5"/>
  <c r="AZ7" i="5"/>
  <c r="AZ4" i="5"/>
  <c r="AZ3" i="5"/>
  <c r="AY15" i="5"/>
  <c r="AY19" i="5"/>
  <c r="AY16" i="5"/>
  <c r="AY12" i="5"/>
  <c r="AY11" i="5"/>
  <c r="AY8" i="5"/>
  <c r="AY7" i="5"/>
  <c r="AY4" i="5"/>
  <c r="AY3" i="5"/>
  <c r="E7" i="1"/>
  <c r="E6" i="1"/>
  <c r="E4" i="1"/>
  <c r="G8" i="1"/>
  <c r="G27" i="1"/>
  <c r="G21" i="1"/>
  <c r="G18" i="1"/>
  <c r="G19" i="1"/>
  <c r="G17" i="1"/>
  <c r="G16" i="1"/>
  <c r="G15" i="1"/>
  <c r="G13" i="1"/>
  <c r="G12" i="1"/>
  <c r="G5" i="1"/>
  <c r="G3" i="1"/>
  <c r="F7" i="1"/>
  <c r="F6" i="1"/>
  <c r="F4" i="1"/>
  <c r="E9" i="1"/>
  <c r="E10" i="1" s="1"/>
  <c r="F9" i="1"/>
  <c r="F20" i="1" s="1"/>
  <c r="I9" i="1"/>
  <c r="I20" i="1" s="1"/>
  <c r="K9" i="1"/>
  <c r="K20" i="1" s="1"/>
  <c r="K23" i="1" s="1"/>
  <c r="L9" i="1"/>
  <c r="L20" i="1" s="1"/>
  <c r="L23" i="1" s="1"/>
  <c r="N9" i="1"/>
  <c r="N20" i="1" s="1"/>
  <c r="N23" i="1" s="1"/>
  <c r="O9" i="1"/>
  <c r="O20" i="1" s="1"/>
  <c r="O23" i="1" s="1"/>
  <c r="Q9" i="1"/>
  <c r="Q20" i="1" s="1"/>
  <c r="Q23" i="1" s="1"/>
  <c r="R9" i="1"/>
  <c r="T9" i="1"/>
  <c r="H7" i="1"/>
  <c r="H6" i="1"/>
  <c r="H4" i="1"/>
  <c r="H9" i="1"/>
  <c r="H10" i="1" s="1"/>
  <c r="AX19" i="5"/>
  <c r="AX16" i="5"/>
  <c r="AX15" i="5"/>
  <c r="AX12" i="5"/>
  <c r="AX11" i="5"/>
  <c r="AX8" i="5"/>
  <c r="AX7" i="5"/>
  <c r="AX4" i="5"/>
  <c r="AX3" i="5"/>
  <c r="AT19" i="5"/>
  <c r="AU19" i="5" s="1"/>
  <c r="AV19" i="5" s="1"/>
  <c r="AW19" i="5" s="1"/>
  <c r="AS19" i="5"/>
  <c r="AW16" i="5"/>
  <c r="AW15" i="5"/>
  <c r="AW12" i="5"/>
  <c r="AW11" i="5"/>
  <c r="AW8" i="5"/>
  <c r="AW7" i="5"/>
  <c r="AW4" i="5"/>
  <c r="AW3" i="5"/>
  <c r="AV16" i="5"/>
  <c r="AV15" i="5"/>
  <c r="AV12" i="5"/>
  <c r="AV11" i="5"/>
  <c r="AV8" i="5"/>
  <c r="AV7" i="5"/>
  <c r="AV4" i="5"/>
  <c r="AV3" i="5"/>
  <c r="AU16" i="5"/>
  <c r="AU15" i="5"/>
  <c r="AU12" i="5"/>
  <c r="AU11" i="5"/>
  <c r="AU8" i="5"/>
  <c r="AU7" i="5"/>
  <c r="AU4" i="5"/>
  <c r="AU3" i="5"/>
  <c r="AT16" i="5"/>
  <c r="AT15" i="5"/>
  <c r="AT12" i="5"/>
  <c r="AT11" i="5"/>
  <c r="AT8" i="5"/>
  <c r="AT7" i="5"/>
  <c r="AT4" i="5"/>
  <c r="AT3" i="5"/>
  <c r="AS16" i="5"/>
  <c r="AS15" i="5"/>
  <c r="AS12" i="5"/>
  <c r="AS11" i="5"/>
  <c r="AS8" i="5"/>
  <c r="AS7" i="5"/>
  <c r="AS4" i="5"/>
  <c r="AS3" i="5"/>
  <c r="AR19" i="5"/>
  <c r="AR16" i="5"/>
  <c r="AR15" i="5"/>
  <c r="AR12" i="5"/>
  <c r="AR11" i="5"/>
  <c r="AR8" i="5"/>
  <c r="AR7" i="5"/>
  <c r="AR4" i="5"/>
  <c r="AR3" i="5"/>
  <c r="X27" i="5"/>
  <c r="Y27" i="5"/>
  <c r="Z27" i="5"/>
  <c r="AA27" i="5"/>
  <c r="AB27" i="5"/>
  <c r="AC27" i="5"/>
  <c r="AD27" i="5"/>
  <c r="AE27" i="5"/>
  <c r="G7" i="1" l="1"/>
  <c r="F10" i="1"/>
  <c r="E20" i="1"/>
  <c r="E23" i="1" s="1"/>
  <c r="S9" i="1"/>
  <c r="H20" i="1"/>
  <c r="G9" i="1"/>
  <c r="G10" i="1" s="1"/>
  <c r="W27" i="5"/>
  <c r="W23" i="5"/>
  <c r="AI26" i="5"/>
  <c r="G20" i="1" l="1"/>
  <c r="V27" i="5"/>
  <c r="Q11" i="5" l="1"/>
  <c r="R11" i="5"/>
  <c r="U11" i="5"/>
  <c r="Y11" i="5"/>
  <c r="W10" i="5"/>
  <c r="W11" i="5" s="1"/>
  <c r="X10" i="5"/>
  <c r="Y10" i="5"/>
  <c r="V10" i="5"/>
  <c r="V11" i="5" s="1"/>
  <c r="N12" i="5"/>
  <c r="C10" i="5"/>
  <c r="O11" i="5" s="1"/>
  <c r="D10" i="5"/>
  <c r="D12" i="5" s="1"/>
  <c r="E10" i="5"/>
  <c r="E12" i="5" s="1"/>
  <c r="F10" i="5"/>
  <c r="F12" i="5" s="1"/>
  <c r="G10" i="5"/>
  <c r="S11" i="5" s="1"/>
  <c r="H10" i="5"/>
  <c r="H12" i="5" s="1"/>
  <c r="I10" i="5"/>
  <c r="I12" i="5" s="1"/>
  <c r="J10" i="5"/>
  <c r="J12" i="5" s="1"/>
  <c r="K10" i="5"/>
  <c r="K12" i="5" s="1"/>
  <c r="L10" i="5"/>
  <c r="L12" i="5" s="1"/>
  <c r="M10" i="5"/>
  <c r="M12" i="5" s="1"/>
  <c r="B5" i="7"/>
  <c r="K28" i="7"/>
  <c r="I28" i="7"/>
  <c r="H28" i="7"/>
  <c r="F28" i="7"/>
  <c r="B28" i="7" s="1"/>
  <c r="B29" i="7" s="1"/>
  <c r="E28" i="7"/>
  <c r="C28" i="7"/>
  <c r="N26" i="7"/>
  <c r="M26" i="7" s="1"/>
  <c r="L26" i="7"/>
  <c r="K26" i="7"/>
  <c r="H26" i="7"/>
  <c r="E26" i="7"/>
  <c r="M25" i="7"/>
  <c r="J25" i="7"/>
  <c r="G25" i="7"/>
  <c r="D25" i="7"/>
  <c r="M24" i="7"/>
  <c r="C24" i="7"/>
  <c r="D24" i="7" s="1"/>
  <c r="M23" i="7"/>
  <c r="J23" i="7"/>
  <c r="G23" i="7"/>
  <c r="D23" i="7"/>
  <c r="J22" i="7"/>
  <c r="G22" i="7"/>
  <c r="D22" i="7"/>
  <c r="J21" i="7"/>
  <c r="G21" i="7"/>
  <c r="D21" i="7"/>
  <c r="I20" i="7"/>
  <c r="H20" i="7"/>
  <c r="F20" i="7"/>
  <c r="E20" i="7"/>
  <c r="C20" i="7"/>
  <c r="J19" i="7"/>
  <c r="G20" i="7" s="1"/>
  <c r="G19" i="7"/>
  <c r="D19" i="7"/>
  <c r="J18" i="7"/>
  <c r="G18" i="7"/>
  <c r="D18" i="7"/>
  <c r="C16" i="7"/>
  <c r="K15" i="7"/>
  <c r="I15" i="7"/>
  <c r="H15" i="7"/>
  <c r="F15" i="7"/>
  <c r="E15" i="7"/>
  <c r="C15" i="7"/>
  <c r="J14" i="7"/>
  <c r="J15" i="7" s="1"/>
  <c r="G14" i="7"/>
  <c r="G15" i="7" s="1"/>
  <c r="D14" i="7"/>
  <c r="K13" i="7"/>
  <c r="J13" i="7"/>
  <c r="I13" i="7"/>
  <c r="H13" i="7"/>
  <c r="F13" i="7"/>
  <c r="E13" i="7"/>
  <c r="C13" i="7"/>
  <c r="J12" i="7"/>
  <c r="G12" i="7"/>
  <c r="D12" i="7"/>
  <c r="N9" i="7"/>
  <c r="N10" i="7" s="1"/>
  <c r="L9" i="7"/>
  <c r="L10" i="7" s="1"/>
  <c r="K9" i="7"/>
  <c r="K10" i="7" s="1"/>
  <c r="I9" i="7"/>
  <c r="I16" i="7" s="1"/>
  <c r="H9" i="7"/>
  <c r="H16" i="7" s="1"/>
  <c r="F9" i="7"/>
  <c r="F10" i="7" s="1"/>
  <c r="E9" i="7"/>
  <c r="E16" i="7" s="1"/>
  <c r="C9" i="7"/>
  <c r="C10" i="7" s="1"/>
  <c r="M8" i="7"/>
  <c r="J8" i="7"/>
  <c r="G8" i="7"/>
  <c r="D8" i="7"/>
  <c r="N7" i="7"/>
  <c r="L7" i="7"/>
  <c r="K7" i="7"/>
  <c r="I7" i="7"/>
  <c r="H7" i="7"/>
  <c r="F7" i="7"/>
  <c r="E7" i="7"/>
  <c r="C7" i="7"/>
  <c r="K6" i="7"/>
  <c r="I6" i="7"/>
  <c r="H6" i="7"/>
  <c r="F6" i="7"/>
  <c r="E6" i="7"/>
  <c r="C6" i="7"/>
  <c r="M5" i="7"/>
  <c r="J5" i="7"/>
  <c r="J7" i="7" s="1"/>
  <c r="G5" i="7"/>
  <c r="D5" i="7"/>
  <c r="I4" i="7"/>
  <c r="H4" i="7"/>
  <c r="F4" i="7"/>
  <c r="E4" i="7"/>
  <c r="C4" i="7"/>
  <c r="M3" i="7"/>
  <c r="J4" i="7" s="1"/>
  <c r="J3" i="7"/>
  <c r="G3" i="7"/>
  <c r="G13" i="7" s="1"/>
  <c r="D3" i="7"/>
  <c r="D4" i="7" s="1"/>
  <c r="C28" i="6"/>
  <c r="C20" i="6"/>
  <c r="C15" i="6"/>
  <c r="C13" i="6"/>
  <c r="I28" i="6"/>
  <c r="K28" i="6"/>
  <c r="E28" i="6"/>
  <c r="F28" i="6"/>
  <c r="B28" i="6" s="1"/>
  <c r="H28" i="6"/>
  <c r="E20" i="6"/>
  <c r="F20" i="6"/>
  <c r="H20" i="6"/>
  <c r="I20" i="6"/>
  <c r="E15" i="6"/>
  <c r="F15" i="6"/>
  <c r="H15" i="6"/>
  <c r="I15" i="6"/>
  <c r="K15" i="6"/>
  <c r="E13" i="6"/>
  <c r="F13" i="6"/>
  <c r="H13" i="6"/>
  <c r="I13" i="6"/>
  <c r="K13" i="6"/>
  <c r="K7" i="6"/>
  <c r="H7" i="6"/>
  <c r="E7" i="6"/>
  <c r="F16" i="7" l="1"/>
  <c r="G12" i="5"/>
  <c r="D13" i="7"/>
  <c r="B13" i="7" s="1"/>
  <c r="B6" i="7"/>
  <c r="M7" i="7"/>
  <c r="K16" i="7"/>
  <c r="D28" i="7"/>
  <c r="D29" i="7" s="1"/>
  <c r="F24" i="7"/>
  <c r="G24" i="7" s="1"/>
  <c r="X11" i="5"/>
  <c r="T11" i="5"/>
  <c r="P11" i="5"/>
  <c r="D7" i="7"/>
  <c r="D9" i="7"/>
  <c r="D10" i="7" s="1"/>
  <c r="G28" i="7"/>
  <c r="G29" i="7" s="1"/>
  <c r="G6" i="7"/>
  <c r="D6" i="7"/>
  <c r="J28" i="7"/>
  <c r="J29" i="7" s="1"/>
  <c r="C26" i="7"/>
  <c r="D26" i="7" s="1"/>
  <c r="G4" i="7"/>
  <c r="M9" i="7"/>
  <c r="M10" i="7" s="1"/>
  <c r="H10" i="7"/>
  <c r="D20" i="7"/>
  <c r="J6" i="7"/>
  <c r="D16" i="7"/>
  <c r="I24" i="7"/>
  <c r="D15" i="7"/>
  <c r="B15" i="7" s="1"/>
  <c r="F26" i="7"/>
  <c r="G26" i="7" s="1"/>
  <c r="G7" i="7"/>
  <c r="B7" i="7" s="1"/>
  <c r="B3" i="7" s="1"/>
  <c r="B4" i="7" s="1"/>
  <c r="J9" i="7"/>
  <c r="E10" i="7"/>
  <c r="I10" i="7"/>
  <c r="G9" i="7"/>
  <c r="E29" i="7" l="1"/>
  <c r="H29" i="7"/>
  <c r="J10" i="7"/>
  <c r="J16" i="7"/>
  <c r="I26" i="7"/>
  <c r="J26" i="7" s="1"/>
  <c r="J24" i="7"/>
  <c r="G16" i="7"/>
  <c r="B16" i="7" s="1"/>
  <c r="G10" i="7"/>
  <c r="B10" i="7" s="1"/>
  <c r="B14" i="7" l="1"/>
  <c r="B12" i="7"/>
  <c r="B9" i="7" l="1"/>
  <c r="B24" i="7" l="1"/>
  <c r="B8" i="7"/>
  <c r="N26" i="6" l="1"/>
  <c r="L26" i="6"/>
  <c r="K26" i="6"/>
  <c r="H26" i="6"/>
  <c r="E26" i="6"/>
  <c r="M25" i="6"/>
  <c r="J25" i="6"/>
  <c r="G25" i="6"/>
  <c r="D25" i="6"/>
  <c r="M24" i="6"/>
  <c r="M23" i="6"/>
  <c r="J23" i="6"/>
  <c r="G23" i="6"/>
  <c r="D23" i="6"/>
  <c r="J22" i="6"/>
  <c r="G22" i="6"/>
  <c r="D22" i="6"/>
  <c r="J21" i="6"/>
  <c r="G21" i="6"/>
  <c r="D21" i="6"/>
  <c r="J19" i="6"/>
  <c r="G19" i="6"/>
  <c r="D19" i="6"/>
  <c r="J18" i="6"/>
  <c r="G18" i="6"/>
  <c r="D18" i="6"/>
  <c r="J14" i="6"/>
  <c r="G14" i="6"/>
  <c r="D14" i="6"/>
  <c r="J12" i="6"/>
  <c r="G12" i="6"/>
  <c r="D12" i="6"/>
  <c r="N9" i="6"/>
  <c r="N10" i="6" s="1"/>
  <c r="L9" i="6"/>
  <c r="K9" i="6"/>
  <c r="K10" i="6" s="1"/>
  <c r="I9" i="6"/>
  <c r="H9" i="6"/>
  <c r="H10" i="6" s="1"/>
  <c r="F9" i="6"/>
  <c r="F24" i="6" s="1"/>
  <c r="E9" i="6"/>
  <c r="E10" i="6" s="1"/>
  <c r="C9" i="6"/>
  <c r="M8" i="6"/>
  <c r="J8" i="6"/>
  <c r="G8" i="6"/>
  <c r="D8" i="6"/>
  <c r="N7" i="6"/>
  <c r="L7" i="6"/>
  <c r="I7" i="6"/>
  <c r="F7" i="6"/>
  <c r="C7" i="6"/>
  <c r="K6" i="6"/>
  <c r="I6" i="6"/>
  <c r="H6" i="6"/>
  <c r="F6" i="6"/>
  <c r="E6" i="6"/>
  <c r="C6" i="6"/>
  <c r="M5" i="6"/>
  <c r="J5" i="6"/>
  <c r="G5" i="6"/>
  <c r="D5" i="6"/>
  <c r="I4" i="6"/>
  <c r="H4" i="6"/>
  <c r="F4" i="6"/>
  <c r="E4" i="6"/>
  <c r="C4" i="6"/>
  <c r="M3" i="6"/>
  <c r="J3" i="6"/>
  <c r="J4" i="6" s="1"/>
  <c r="G3" i="6"/>
  <c r="D3" i="6"/>
  <c r="P12" i="1"/>
  <c r="P13" i="1"/>
  <c r="P16" i="1"/>
  <c r="P17" i="1"/>
  <c r="P18" i="1"/>
  <c r="P15" i="1"/>
  <c r="M13" i="1"/>
  <c r="M15" i="1"/>
  <c r="M16" i="1"/>
  <c r="M17" i="1"/>
  <c r="M18" i="1"/>
  <c r="M12" i="1"/>
  <c r="J13" i="1"/>
  <c r="J15" i="1"/>
  <c r="J16" i="1"/>
  <c r="J17" i="1"/>
  <c r="J18" i="1"/>
  <c r="J12" i="1"/>
  <c r="AE26" i="5"/>
  <c r="AE22" i="5"/>
  <c r="D28" i="6" l="1"/>
  <c r="D29" i="6" s="1"/>
  <c r="J28" i="6"/>
  <c r="J29" i="6"/>
  <c r="H29" i="6"/>
  <c r="M7" i="6"/>
  <c r="C24" i="6"/>
  <c r="C26" i="6" s="1"/>
  <c r="C16" i="6"/>
  <c r="G20" i="6"/>
  <c r="G28" i="6"/>
  <c r="G4" i="6"/>
  <c r="D20" i="6"/>
  <c r="J9" i="6"/>
  <c r="J10" i="6" s="1"/>
  <c r="I24" i="6"/>
  <c r="J15" i="6"/>
  <c r="D15" i="6"/>
  <c r="D9" i="6"/>
  <c r="D10" i="6" s="1"/>
  <c r="D13" i="6"/>
  <c r="G15" i="6"/>
  <c r="J7" i="6"/>
  <c r="G9" i="6"/>
  <c r="G10" i="6" s="1"/>
  <c r="M9" i="6"/>
  <c r="M10" i="6" s="1"/>
  <c r="F16" i="6"/>
  <c r="D6" i="6"/>
  <c r="D7" i="6"/>
  <c r="K16" i="6"/>
  <c r="E16" i="6"/>
  <c r="G16" i="6"/>
  <c r="F26" i="6"/>
  <c r="I16" i="6"/>
  <c r="G7" i="6"/>
  <c r="G13" i="6"/>
  <c r="H16" i="6"/>
  <c r="J13" i="6"/>
  <c r="D4" i="6"/>
  <c r="L10" i="6"/>
  <c r="J6" i="6"/>
  <c r="I10" i="6"/>
  <c r="M26" i="6"/>
  <c r="G6" i="6"/>
  <c r="F10" i="6"/>
  <c r="C10" i="6"/>
  <c r="T7" i="1"/>
  <c r="R7" i="1"/>
  <c r="K7" i="1"/>
  <c r="L7" i="1"/>
  <c r="N7" i="1"/>
  <c r="O7" i="1"/>
  <c r="I7" i="1"/>
  <c r="I4" i="1"/>
  <c r="S21" i="1"/>
  <c r="S20" i="1"/>
  <c r="S19" i="1"/>
  <c r="S8" i="1"/>
  <c r="S5" i="1"/>
  <c r="S3" i="1"/>
  <c r="P21" i="1"/>
  <c r="M21" i="1"/>
  <c r="J21" i="1"/>
  <c r="P19" i="1"/>
  <c r="P8" i="1"/>
  <c r="P5" i="1"/>
  <c r="M19" i="1"/>
  <c r="M8" i="1"/>
  <c r="M5" i="1"/>
  <c r="M9" i="1" s="1"/>
  <c r="M20" i="1" s="1"/>
  <c r="M23" i="1" s="1"/>
  <c r="M3" i="1"/>
  <c r="J19" i="1"/>
  <c r="J8" i="1"/>
  <c r="J5" i="1"/>
  <c r="J3" i="1"/>
  <c r="G4" i="1" s="1"/>
  <c r="Q6" i="1"/>
  <c r="O6" i="1"/>
  <c r="N6" i="1"/>
  <c r="L6" i="1"/>
  <c r="K6" i="1"/>
  <c r="I6" i="1"/>
  <c r="O10" i="1"/>
  <c r="N10" i="1"/>
  <c r="K10" i="1"/>
  <c r="U19" i="5"/>
  <c r="V19" i="5"/>
  <c r="W19" i="5"/>
  <c r="X19" i="5"/>
  <c r="Y19" i="5"/>
  <c r="Z19" i="5"/>
  <c r="AA19" i="5"/>
  <c r="AB19" i="5"/>
  <c r="AC19" i="5"/>
  <c r="AD19" i="5"/>
  <c r="AE19" i="5"/>
  <c r="T19" i="5"/>
  <c r="AH19" i="5"/>
  <c r="AI19" i="5"/>
  <c r="AJ19" i="5"/>
  <c r="AK19" i="5"/>
  <c r="AL19" i="5"/>
  <c r="AM19" i="5"/>
  <c r="AN19" i="5"/>
  <c r="AO19" i="5"/>
  <c r="AP19" i="5"/>
  <c r="AQ19" i="5"/>
  <c r="AG19" i="5"/>
  <c r="AF19" i="5"/>
  <c r="S7" i="1" l="1"/>
  <c r="P6" i="1"/>
  <c r="P9" i="1"/>
  <c r="P20" i="1" s="1"/>
  <c r="P23" i="1" s="1"/>
  <c r="J9" i="1"/>
  <c r="J20" i="1" s="1"/>
  <c r="G6" i="1"/>
  <c r="J4" i="1"/>
  <c r="J6" i="1"/>
  <c r="M6" i="1"/>
  <c r="D16" i="6"/>
  <c r="B13" i="6"/>
  <c r="M7" i="1"/>
  <c r="B7" i="6"/>
  <c r="B10" i="6"/>
  <c r="D24" i="6"/>
  <c r="B15" i="6"/>
  <c r="B16" i="6"/>
  <c r="G29" i="6"/>
  <c r="E29" i="6"/>
  <c r="J16" i="6"/>
  <c r="I26" i="6"/>
  <c r="J26" i="6" s="1"/>
  <c r="J24" i="6"/>
  <c r="G24" i="6"/>
  <c r="G26" i="6"/>
  <c r="D26" i="6"/>
  <c r="J7" i="1"/>
  <c r="K4" i="1"/>
  <c r="AL3" i="5"/>
  <c r="AM3" i="5"/>
  <c r="AN3" i="5"/>
  <c r="AO3" i="5"/>
  <c r="AP3" i="5"/>
  <c r="AQ3" i="5"/>
  <c r="AL4" i="5"/>
  <c r="AM4" i="5"/>
  <c r="AN4" i="5"/>
  <c r="AO4" i="5"/>
  <c r="AP4" i="5"/>
  <c r="AQ4" i="5"/>
  <c r="AL7" i="5"/>
  <c r="AM7" i="5"/>
  <c r="AN7" i="5"/>
  <c r="AO7" i="5"/>
  <c r="AP7" i="5"/>
  <c r="AQ7" i="5"/>
  <c r="AL8" i="5"/>
  <c r="AM8" i="5"/>
  <c r="AN8" i="5"/>
  <c r="AO8" i="5"/>
  <c r="AP8" i="5"/>
  <c r="AQ8" i="5"/>
  <c r="AL11" i="5"/>
  <c r="AM11" i="5"/>
  <c r="AN11" i="5"/>
  <c r="AO11" i="5"/>
  <c r="AP11" i="5"/>
  <c r="AQ11" i="5"/>
  <c r="AL12" i="5"/>
  <c r="AM12" i="5"/>
  <c r="AN12" i="5"/>
  <c r="AO12" i="5"/>
  <c r="AP12" i="5"/>
  <c r="AQ12" i="5"/>
  <c r="AL15" i="5"/>
  <c r="AM15" i="5"/>
  <c r="AN15" i="5"/>
  <c r="AO15" i="5"/>
  <c r="AP15" i="5"/>
  <c r="AQ15" i="5"/>
  <c r="AL16" i="5"/>
  <c r="AM16" i="5"/>
  <c r="AN16" i="5"/>
  <c r="AO16" i="5"/>
  <c r="AP16" i="5"/>
  <c r="AQ16" i="5"/>
  <c r="AL22" i="5"/>
  <c r="AM22" i="5"/>
  <c r="AN22" i="5"/>
  <c r="AO22" i="5"/>
  <c r="AP22" i="5"/>
  <c r="AQ22" i="5"/>
  <c r="AL23" i="5"/>
  <c r="AM23" i="5"/>
  <c r="AN23" i="5"/>
  <c r="AO23" i="5"/>
  <c r="AP23" i="5"/>
  <c r="AQ23" i="5"/>
  <c r="AL26" i="5"/>
  <c r="AM26" i="5"/>
  <c r="AN26" i="5"/>
  <c r="AO26" i="5"/>
  <c r="AP26" i="5"/>
  <c r="AQ26" i="5"/>
  <c r="AL27" i="5"/>
  <c r="AM27" i="5"/>
  <c r="AN27" i="5"/>
  <c r="AO27" i="5"/>
  <c r="AP27" i="5"/>
  <c r="AQ27" i="5"/>
  <c r="AH3" i="5"/>
  <c r="AI3" i="5"/>
  <c r="AJ3" i="5"/>
  <c r="AK3" i="5"/>
  <c r="AH4" i="5"/>
  <c r="AI4" i="5"/>
  <c r="AJ4" i="5"/>
  <c r="AK4" i="5"/>
  <c r="AH7" i="5"/>
  <c r="AI7" i="5"/>
  <c r="AJ7" i="5"/>
  <c r="AK7" i="5"/>
  <c r="AH8" i="5"/>
  <c r="AI8" i="5"/>
  <c r="AJ8" i="5"/>
  <c r="AK8" i="5"/>
  <c r="AH11" i="5"/>
  <c r="AI11" i="5"/>
  <c r="AJ11" i="5"/>
  <c r="AK11" i="5"/>
  <c r="AH12" i="5"/>
  <c r="AI12" i="5"/>
  <c r="AJ12" i="5"/>
  <c r="AK12" i="5"/>
  <c r="AH15" i="5"/>
  <c r="AI15" i="5"/>
  <c r="AJ15" i="5"/>
  <c r="AK15" i="5"/>
  <c r="AH16" i="5"/>
  <c r="AI16" i="5"/>
  <c r="AJ16" i="5"/>
  <c r="AK16" i="5"/>
  <c r="AH22" i="5"/>
  <c r="AI22" i="5"/>
  <c r="AJ22" i="5"/>
  <c r="AK22" i="5"/>
  <c r="AH23" i="5"/>
  <c r="AI23" i="5"/>
  <c r="AJ23" i="5"/>
  <c r="AK23" i="5"/>
  <c r="AH26" i="5"/>
  <c r="AJ26" i="5"/>
  <c r="AK26" i="5"/>
  <c r="AH27" i="5"/>
  <c r="AI27" i="5"/>
  <c r="AJ27" i="5"/>
  <c r="AK27" i="5"/>
  <c r="T27" i="5"/>
  <c r="U27" i="5"/>
  <c r="T23" i="5"/>
  <c r="U23" i="5"/>
  <c r="V23" i="5"/>
  <c r="AG27" i="5"/>
  <c r="AF27" i="5"/>
  <c r="AG26" i="5"/>
  <c r="AF26" i="5"/>
  <c r="AF22" i="5"/>
  <c r="AF23" i="5"/>
  <c r="AG23" i="5"/>
  <c r="AG22" i="5"/>
  <c r="W15" i="5"/>
  <c r="X15" i="5"/>
  <c r="Y15" i="5"/>
  <c r="Z15" i="5"/>
  <c r="AA15" i="5"/>
  <c r="AB15" i="5"/>
  <c r="AC15" i="5"/>
  <c r="AD15" i="5"/>
  <c r="AE15" i="5"/>
  <c r="AF15" i="5"/>
  <c r="AG15" i="5"/>
  <c r="Z11" i="5"/>
  <c r="AA11" i="5"/>
  <c r="AB11" i="5"/>
  <c r="AC11" i="5"/>
  <c r="AD11" i="5"/>
  <c r="AE11" i="5"/>
  <c r="AF11" i="5"/>
  <c r="AG11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O12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C8" i="5"/>
  <c r="D8" i="5"/>
  <c r="E8" i="5"/>
  <c r="F8" i="5"/>
  <c r="G8" i="5"/>
  <c r="H8" i="5"/>
  <c r="I8" i="5"/>
  <c r="J8" i="5"/>
  <c r="K8" i="5"/>
  <c r="C4" i="5"/>
  <c r="D4" i="5"/>
  <c r="E4" i="5"/>
  <c r="F4" i="5"/>
  <c r="G4" i="5"/>
  <c r="H4" i="5"/>
  <c r="I4" i="5"/>
  <c r="J4" i="5"/>
  <c r="K4" i="5"/>
  <c r="L4" i="5"/>
  <c r="M4" i="5"/>
  <c r="M8" i="5"/>
  <c r="L8" i="5"/>
  <c r="L16" i="5"/>
  <c r="M16" i="5"/>
  <c r="N16" i="5"/>
  <c r="N8" i="5"/>
  <c r="N4" i="5"/>
  <c r="N7" i="5"/>
  <c r="N3" i="5"/>
  <c r="I6" i="2"/>
  <c r="I9" i="2" s="1"/>
  <c r="J6" i="2"/>
  <c r="J9" i="2" s="1"/>
  <c r="K6" i="2"/>
  <c r="K9" i="2" s="1"/>
  <c r="L6" i="2"/>
  <c r="L9" i="2" s="1"/>
  <c r="M6" i="2"/>
  <c r="M9" i="2" s="1"/>
  <c r="N6" i="2"/>
  <c r="N9" i="2" s="1"/>
  <c r="O6" i="2"/>
  <c r="O9" i="2" s="1"/>
  <c r="H6" i="2"/>
  <c r="H9" i="2" s="1"/>
  <c r="B3" i="6" l="1"/>
  <c r="B4" i="6" s="1"/>
  <c r="L35" i="1"/>
  <c r="L36" i="1" s="1"/>
  <c r="I35" i="1"/>
  <c r="I36" i="1" s="1"/>
  <c r="R10" i="1"/>
  <c r="S10" i="1" l="1"/>
  <c r="T10" i="1"/>
  <c r="Q10" i="1"/>
  <c r="P10" i="1"/>
  <c r="B12" i="6"/>
  <c r="B5" i="6"/>
  <c r="B6" i="6" s="1"/>
  <c r="B14" i="6"/>
  <c r="J10" i="1"/>
  <c r="I10" i="1"/>
  <c r="M10" i="1"/>
  <c r="L10" i="1"/>
  <c r="K27" i="1"/>
  <c r="N27" i="1"/>
  <c r="O27" i="1"/>
  <c r="R23" i="1"/>
  <c r="T23" i="1"/>
  <c r="T27" i="1" s="1"/>
  <c r="L4" i="1"/>
  <c r="O4" i="1"/>
  <c r="R27" i="1" l="1"/>
  <c r="S27" i="1" s="1"/>
  <c r="S23" i="1"/>
  <c r="B9" i="6"/>
  <c r="L27" i="1" l="1"/>
  <c r="M27" i="1" s="1"/>
  <c r="L37" i="1"/>
  <c r="B24" i="6"/>
  <c r="B8" i="6"/>
  <c r="I37" i="1"/>
  <c r="I27" i="1"/>
  <c r="J27" i="1" s="1"/>
  <c r="Q27" i="1"/>
  <c r="P27" i="1" s="1"/>
  <c r="N4" i="1"/>
  <c r="Q7" i="1"/>
  <c r="P3" i="1"/>
  <c r="P7" i="1" s="1"/>
  <c r="P4" i="1" l="1"/>
  <c r="M4" i="1"/>
</calcChain>
</file>

<file path=xl/sharedStrings.xml><?xml version="1.0" encoding="utf-8"?>
<sst xmlns="http://schemas.openxmlformats.org/spreadsheetml/2006/main" count="308" uniqueCount="124">
  <si>
    <t>Date</t>
  </si>
  <si>
    <t>Period</t>
  </si>
  <si>
    <t>FY20 E</t>
  </si>
  <si>
    <t>FY19</t>
  </si>
  <si>
    <t>2H19</t>
  </si>
  <si>
    <t>1H19</t>
  </si>
  <si>
    <t>FY18</t>
  </si>
  <si>
    <t>2H18</t>
  </si>
  <si>
    <t>1H18</t>
  </si>
  <si>
    <t>FY17</t>
  </si>
  <si>
    <t>2H17</t>
  </si>
  <si>
    <t>1H17</t>
  </si>
  <si>
    <t>FY16</t>
  </si>
  <si>
    <t>2H16</t>
  </si>
  <si>
    <t>1H16</t>
  </si>
  <si>
    <t>Turnover</t>
  </si>
  <si>
    <t>YoY(%)</t>
  </si>
  <si>
    <t>Direct merchandise sales</t>
  </si>
  <si>
    <t>As a % of Turnover</t>
  </si>
  <si>
    <t>Cost of inventories</t>
  </si>
  <si>
    <t>Gross Profit</t>
  </si>
  <si>
    <t>Direct merchandise GPM (%)</t>
  </si>
  <si>
    <t>Income from concessionaire sales and other service income</t>
  </si>
  <si>
    <t>Net advertising income and licensing of programme rights</t>
  </si>
  <si>
    <t>Adjusted GPM (%)</t>
  </si>
  <si>
    <t>Valuation gains on investment properties</t>
  </si>
  <si>
    <t>Other operating expenses</t>
  </si>
  <si>
    <t>Gain on disposal of a subsidiary</t>
  </si>
  <si>
    <t>Other income, net</t>
  </si>
  <si>
    <t>Finance costs</t>
  </si>
  <si>
    <t>Profit(Loss) before tax</t>
  </si>
  <si>
    <t>Income tax credit(exp)</t>
  </si>
  <si>
    <t>Net income attributable to shareholders of the company</t>
  </si>
  <si>
    <t>Fixed Cost</t>
  </si>
  <si>
    <t>HoH(%)</t>
  </si>
  <si>
    <t>FY20</t>
  </si>
  <si>
    <t>2H20</t>
  </si>
  <si>
    <t>1H20</t>
  </si>
  <si>
    <t>Gross Profit Margin (%)</t>
  </si>
  <si>
    <t>Dividend per share (cent)</t>
  </si>
  <si>
    <t>-</t>
  </si>
  <si>
    <t>EPS</t>
  </si>
  <si>
    <t>Other comprehensive income</t>
  </si>
  <si>
    <t>Net movement in fair value reserve (non-recycling)</t>
  </si>
  <si>
    <t>Items that may be reclassified subsequently to profit or loss:</t>
  </si>
  <si>
    <t>Exchange difference on translation of financial statements of an overseas subsidiary</t>
  </si>
  <si>
    <t>Debt securities measured at fair value through other comprehensive income
— net movement in fair value reserve (recycling)</t>
  </si>
  <si>
    <t>Other comprehensive income for the year</t>
  </si>
  <si>
    <t>Total comprehensive income for the year</t>
  </si>
  <si>
    <t>Depreciation</t>
  </si>
  <si>
    <t>SG&amp;A</t>
  </si>
  <si>
    <t>報告期</t>
  </si>
  <si>
    <t>報表類型</t>
  </si>
  <si>
    <t>中報</t>
  </si>
  <si>
    <t>年報</t>
  </si>
  <si>
    <t>經營業務所得之現金流入淨額</t>
  </si>
  <si>
    <t>投資活動之現金流入淨額</t>
  </si>
  <si>
    <t>融資活動之現金流入淨額</t>
  </si>
  <si>
    <t>現金及現金等價物增加</t>
  </si>
  <si>
    <t>會計年初之現金及現金等價物</t>
  </si>
  <si>
    <t>會計年終之現金及現金等價物</t>
  </si>
  <si>
    <t>外匯兌換率變動之影響</t>
  </si>
  <si>
    <t>購置固定資產款項</t>
  </si>
  <si>
    <t>非流動資產</t>
  </si>
  <si>
    <t>流動資產</t>
  </si>
  <si>
    <t>流動負債</t>
  </si>
  <si>
    <t>淨流動資產/(負債)</t>
  </si>
  <si>
    <t>非流動負債</t>
  </si>
  <si>
    <t>少數股東權益- (借)/貸</t>
  </si>
  <si>
    <t>淨資產/(負債)</t>
  </si>
  <si>
    <t>已發行股本</t>
  </si>
  <si>
    <t>儲備</t>
  </si>
  <si>
    <t>股東權益/(虧損)</t>
  </si>
  <si>
    <t>無形資產(非流動資產)</t>
  </si>
  <si>
    <t>物業、廠房及設備(非流動資產)</t>
  </si>
  <si>
    <t>附屬公司權益(非流動資產)</t>
  </si>
  <si>
    <t>--</t>
  </si>
  <si>
    <t>聯營公司權益(非流動資產)</t>
  </si>
  <si>
    <t>其他投資(非流動資產)</t>
  </si>
  <si>
    <t>應收賬款(流動資產)</t>
  </si>
  <si>
    <t>存貨(流動資產)</t>
  </si>
  <si>
    <t>現金及銀行結存(流動資產)</t>
  </si>
  <si>
    <t>應付帳款(流動負債)</t>
  </si>
  <si>
    <t>銀行貸款(流動負債)</t>
  </si>
  <si>
    <t>非流動銀行貸款</t>
  </si>
  <si>
    <t>總資產</t>
  </si>
  <si>
    <t>總負債</t>
  </si>
  <si>
    <t>股份數目(香港)</t>
  </si>
  <si>
    <t>Average daily order number</t>
  </si>
  <si>
    <t>MoM(%)</t>
  </si>
  <si>
    <t>Average order value (HK$)</t>
  </si>
  <si>
    <t>Average Daily GMV (HK$m)</t>
  </si>
  <si>
    <t>Monthly GMV on Order Intake (HK$m)</t>
  </si>
  <si>
    <t>Target annual GMV on Order Intake (HK$m)</t>
  </si>
  <si>
    <t>Achieved(%)</t>
  </si>
  <si>
    <t>Number of unique devices landing on product details page or performing search at HKTVmall and/or HoKoBuy</t>
  </si>
  <si>
    <t>Number of unique customers who made purchases at HKTVmall and/or HoKoBuy</t>
  </si>
  <si>
    <t>Covid-19 Cases</t>
  </si>
  <si>
    <t>6600-7000</t>
  </si>
  <si>
    <t>1H21</t>
    <phoneticPr fontId="7" type="noConversion"/>
  </si>
  <si>
    <r>
      <t xml:space="preserve">16.3 </t>
    </r>
    <r>
      <rPr>
        <sz val="11"/>
        <color theme="1"/>
        <rFont val="細明體"/>
        <family val="2"/>
        <charset val="136"/>
      </rPr>
      <t>保就業收入</t>
    </r>
    <phoneticPr fontId="7" type="noConversion"/>
  </si>
  <si>
    <t>5550-5750</t>
    <phoneticPr fontId="7" type="noConversion"/>
  </si>
  <si>
    <t>7500-8000</t>
    <phoneticPr fontId="7" type="noConversion"/>
  </si>
  <si>
    <t>T</t>
    <phoneticPr fontId="7" type="noConversion"/>
  </si>
  <si>
    <t>最初目標</t>
    <phoneticPr fontId="7" type="noConversion"/>
  </si>
  <si>
    <t>中期調整後</t>
    <phoneticPr fontId="7" type="noConversion"/>
  </si>
  <si>
    <t>最後結果</t>
    <phoneticPr fontId="7" type="noConversion"/>
  </si>
  <si>
    <t>55.5-57.5</t>
    <phoneticPr fontId="7" type="noConversion"/>
  </si>
  <si>
    <t>66-70</t>
    <phoneticPr fontId="7" type="noConversion"/>
  </si>
  <si>
    <t>N/A</t>
    <phoneticPr fontId="7" type="noConversion"/>
  </si>
  <si>
    <t>75-80</t>
    <phoneticPr fontId="7" type="noConversion"/>
  </si>
  <si>
    <t>增長</t>
    <phoneticPr fontId="7" type="noConversion"/>
  </si>
  <si>
    <t>14.2- 21.8%</t>
    <phoneticPr fontId="7" type="noConversion"/>
  </si>
  <si>
    <t>GMV（億港元）</t>
    <phoneticPr fontId="7" type="noConversion"/>
  </si>
  <si>
    <t>廣告收入（億港元）</t>
    <phoneticPr fontId="7" type="noConversion"/>
  </si>
  <si>
    <t>8000-8500</t>
    <phoneticPr fontId="7" type="noConversion"/>
  </si>
  <si>
    <t xml:space="preserve">Jan </t>
    <phoneticPr fontId="7" type="noConversion"/>
  </si>
  <si>
    <t>80-85</t>
    <phoneticPr fontId="7" type="noConversion"/>
  </si>
  <si>
    <t>FY21</t>
    <phoneticPr fontId="7" type="noConversion"/>
  </si>
  <si>
    <t>1H22</t>
    <phoneticPr fontId="7" type="noConversion"/>
  </si>
  <si>
    <t>2H21</t>
    <phoneticPr fontId="7" type="noConversion"/>
  </si>
  <si>
    <t xml:space="preserve">Tech business </t>
    <phoneticPr fontId="7" type="noConversion"/>
  </si>
  <si>
    <t>Minorities</t>
    <phoneticPr fontId="7" type="noConversion"/>
  </si>
  <si>
    <t>mar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</si>
</sst>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-* #,##0.00_-;\-* #,##0.00_-;_-* &quot;-&quot;??_-;_-@_-"/>
    <numFmt numFmtId="177" formatCode="_-* #,##0_-;\-* #,##0_-;_-* &quot;-&quot;??_-;_-@_-"/>
    <numFmt numFmtId="178" formatCode="0.0%"/>
    <numFmt numFmtId="179" formatCode="_-* #,##0.0_-;\-* #,##0.0_-;_-* &quot;-&quot;??_-;_-@_-"/>
    <numFmt numFmtId="180" formatCode="0.0"/>
    <numFmt numFmtId="181" formatCode="0.00_);[Red]\(0.00\)"/>
  </numFmts>
  <fonts count="9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FF0000"/>
      <name val="Calibri"/>
      <family val="2"/>
    </font>
    <font>
      <sz val="9"/>
      <name val="新細明體"/>
      <family val="3"/>
      <charset val="136"/>
      <scheme val="minor"/>
    </font>
    <font>
      <sz val="11"/>
      <color theme="1"/>
      <name val="細明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1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left"/>
    </xf>
    <xf numFmtId="176" fontId="2" fillId="0" borderId="0" xfId="1" applyFont="1" applyBorder="1" applyAlignment="1">
      <alignment horizontal="right" vertical="center" wrapText="1" indent="1"/>
    </xf>
    <xf numFmtId="176" fontId="2" fillId="0" borderId="0" xfId="0" applyNumberFormat="1" applyFont="1"/>
    <xf numFmtId="14" fontId="2" fillId="0" borderId="0" xfId="0" applyNumberFormat="1" applyFont="1" applyBorder="1" applyAlignment="1">
      <alignment horizontal="right" vertical="center" wrapText="1" indent="1"/>
    </xf>
    <xf numFmtId="0" fontId="2" fillId="0" borderId="0" xfId="0" applyFont="1" applyBorder="1"/>
    <xf numFmtId="0" fontId="2" fillId="0" borderId="0" xfId="0" applyFont="1" applyBorder="1" applyAlignment="1">
      <alignment horizontal="right" vertical="center" wrapText="1" indent="1"/>
    </xf>
    <xf numFmtId="0" fontId="3" fillId="0" borderId="0" xfId="0" applyFont="1" applyBorder="1" applyAlignment="1">
      <alignment horizontal="left" vertical="center" wrapText="1"/>
    </xf>
    <xf numFmtId="178" fontId="3" fillId="0" borderId="0" xfId="1" applyNumberFormat="1" applyFont="1" applyBorder="1" applyAlignment="1">
      <alignment horizontal="left" vertical="center" wrapText="1" indent="1"/>
    </xf>
    <xf numFmtId="176" fontId="3" fillId="0" borderId="0" xfId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/>
    </xf>
    <xf numFmtId="176" fontId="2" fillId="0" borderId="1" xfId="1" applyFont="1" applyBorder="1" applyAlignment="1">
      <alignment horizontal="right" vertical="center" wrapText="1" indent="1"/>
    </xf>
    <xf numFmtId="176" fontId="2" fillId="0" borderId="2" xfId="1" applyFont="1" applyBorder="1" applyAlignment="1">
      <alignment horizontal="right" vertical="center" wrapText="1" indent="1"/>
    </xf>
    <xf numFmtId="176" fontId="2" fillId="0" borderId="3" xfId="1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176" fontId="2" fillId="0" borderId="2" xfId="0" applyNumberFormat="1" applyFont="1" applyBorder="1"/>
    <xf numFmtId="176" fontId="2" fillId="0" borderId="4" xfId="0" applyNumberFormat="1" applyFont="1" applyBorder="1"/>
    <xf numFmtId="176" fontId="2" fillId="0" borderId="0" xfId="0" applyNumberFormat="1" applyFont="1" applyBorder="1"/>
    <xf numFmtId="176" fontId="2" fillId="0" borderId="3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0" xfId="0" applyFont="1"/>
    <xf numFmtId="14" fontId="0" fillId="0" borderId="0" xfId="0" applyNumberFormat="1" applyFont="1"/>
    <xf numFmtId="3" fontId="0" fillId="0" borderId="0" xfId="0" applyNumberFormat="1" applyFont="1"/>
    <xf numFmtId="177" fontId="0" fillId="0" borderId="0" xfId="1" applyNumberFormat="1" applyFont="1"/>
    <xf numFmtId="0" fontId="0" fillId="0" borderId="0" xfId="0" applyAlignment="1">
      <alignment wrapText="1"/>
    </xf>
    <xf numFmtId="179" fontId="0" fillId="0" borderId="0" xfId="1" applyNumberFormat="1" applyFont="1"/>
    <xf numFmtId="3" fontId="0" fillId="0" borderId="0" xfId="0" applyNumberFormat="1"/>
    <xf numFmtId="178" fontId="0" fillId="0" borderId="0" xfId="1" applyNumberFormat="1" applyFont="1"/>
    <xf numFmtId="178" fontId="0" fillId="0" borderId="0" xfId="0" applyNumberFormat="1"/>
    <xf numFmtId="0" fontId="5" fillId="0" borderId="0" xfId="0" applyFont="1" applyBorder="1" applyAlignment="1">
      <alignment horizontal="right" vertical="center" wrapText="1" indent="1"/>
    </xf>
    <xf numFmtId="176" fontId="5" fillId="0" borderId="1" xfId="1" applyFont="1" applyBorder="1" applyAlignment="1">
      <alignment horizontal="right" vertical="center" wrapText="1" indent="1"/>
    </xf>
    <xf numFmtId="178" fontId="6" fillId="0" borderId="0" xfId="1" applyNumberFormat="1" applyFont="1" applyBorder="1" applyAlignment="1">
      <alignment horizontal="left" vertical="center" wrapText="1" indent="1"/>
    </xf>
    <xf numFmtId="176" fontId="5" fillId="0" borderId="0" xfId="1" applyFont="1" applyBorder="1" applyAlignment="1">
      <alignment horizontal="right" vertical="center" wrapText="1" indent="1"/>
    </xf>
    <xf numFmtId="176" fontId="5" fillId="0" borderId="2" xfId="1" applyFont="1" applyBorder="1" applyAlignment="1">
      <alignment horizontal="right" vertical="center" wrapText="1" indent="1"/>
    </xf>
    <xf numFmtId="176" fontId="5" fillId="0" borderId="3" xfId="1" applyFont="1" applyBorder="1" applyAlignment="1">
      <alignment horizontal="right" vertical="center" wrapText="1" indent="1"/>
    </xf>
    <xf numFmtId="10" fontId="2" fillId="0" borderId="0" xfId="1" applyNumberFormat="1" applyFont="1" applyBorder="1" applyAlignment="1">
      <alignment horizontal="right" vertical="center" wrapText="1" indent="1"/>
    </xf>
    <xf numFmtId="14" fontId="5" fillId="0" borderId="0" xfId="0" applyNumberFormat="1" applyFont="1" applyBorder="1" applyAlignment="1">
      <alignment horizontal="right" vertical="center" wrapText="1" indent="1"/>
    </xf>
    <xf numFmtId="0" fontId="5" fillId="0" borderId="0" xfId="0" applyFont="1"/>
    <xf numFmtId="176" fontId="5" fillId="0" borderId="0" xfId="0" applyNumberFormat="1" applyFont="1"/>
    <xf numFmtId="180" fontId="0" fillId="0" borderId="0" xfId="0" applyNumberFormat="1"/>
    <xf numFmtId="178" fontId="0" fillId="0" borderId="0" xfId="2" applyNumberFormat="1" applyFont="1" applyAlignment="1"/>
    <xf numFmtId="181" fontId="2" fillId="0" borderId="0" xfId="0" applyNumberFormat="1" applyFont="1" applyBorder="1" applyAlignment="1">
      <alignment horizontal="right" vertical="center" wrapText="1" indent="1"/>
    </xf>
    <xf numFmtId="181" fontId="2" fillId="0" borderId="1" xfId="1" applyNumberFormat="1" applyFont="1" applyBorder="1" applyAlignment="1">
      <alignment horizontal="right" vertical="center" wrapText="1" indent="1"/>
    </xf>
    <xf numFmtId="181" fontId="3" fillId="0" borderId="0" xfId="1" applyNumberFormat="1" applyFont="1" applyBorder="1" applyAlignment="1">
      <alignment horizontal="left" vertical="center" wrapText="1" indent="1"/>
    </xf>
    <xf numFmtId="181" fontId="2" fillId="0" borderId="0" xfId="1" applyNumberFormat="1" applyFont="1" applyBorder="1" applyAlignment="1">
      <alignment horizontal="right" vertical="center" wrapText="1" indent="1"/>
    </xf>
    <xf numFmtId="181" fontId="2" fillId="0" borderId="2" xfId="1" applyNumberFormat="1" applyFont="1" applyBorder="1" applyAlignment="1">
      <alignment horizontal="right" vertical="center" wrapText="1" indent="1"/>
    </xf>
    <xf numFmtId="181" fontId="2" fillId="0" borderId="3" xfId="1" applyNumberFormat="1" applyFont="1" applyBorder="1" applyAlignment="1">
      <alignment horizontal="right" vertical="center" wrapText="1" indent="1"/>
    </xf>
    <xf numFmtId="181" fontId="2" fillId="0" borderId="0" xfId="0" applyNumberFormat="1" applyFont="1"/>
    <xf numFmtId="181" fontId="2" fillId="0" borderId="2" xfId="0" applyNumberFormat="1" applyFont="1" applyBorder="1"/>
    <xf numFmtId="181" fontId="2" fillId="0" borderId="4" xfId="0" applyNumberFormat="1" applyFont="1" applyBorder="1"/>
    <xf numFmtId="181" fontId="2" fillId="0" borderId="0" xfId="0" applyNumberFormat="1" applyFont="1" applyBorder="1"/>
    <xf numFmtId="181" fontId="2" fillId="0" borderId="3" xfId="0" applyNumberFormat="1" applyFont="1" applyBorder="1"/>
    <xf numFmtId="9" fontId="3" fillId="0" borderId="0" xfId="2" applyFont="1" applyBorder="1" applyAlignment="1">
      <alignment horizontal="left" vertical="center" wrapText="1" indent="1"/>
    </xf>
    <xf numFmtId="181" fontId="2" fillId="2" borderId="0" xfId="1" applyNumberFormat="1" applyFont="1" applyFill="1" applyBorder="1" applyAlignment="1">
      <alignment horizontal="right" vertical="center" wrapText="1" indent="1"/>
    </xf>
    <xf numFmtId="0" fontId="0" fillId="0" borderId="0" xfId="0" applyAlignment="1">
      <alignment horizontal="right"/>
    </xf>
    <xf numFmtId="178" fontId="0" fillId="0" borderId="0" xfId="2" applyNumberFormat="1" applyFont="1" applyAlignment="1">
      <alignment horizontal="right"/>
    </xf>
    <xf numFmtId="17" fontId="0" fillId="0" borderId="0" xfId="0" applyNumberFormat="1"/>
    <xf numFmtId="0" fontId="0" fillId="0" borderId="0" xfId="1" applyNumberFormat="1" applyFont="1" applyAlignment="1">
      <alignment horizontal="left" vertical="center"/>
    </xf>
    <xf numFmtId="177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workbookViewId="0">
      <pane xSplit="2" ySplit="2" topLeftCell="C29" activePane="bottomRight" state="frozen"/>
      <selection pane="topRight" activeCell="E1" sqref="E1"/>
      <selection pane="bottomLeft" activeCell="A3" sqref="A3"/>
      <selection pane="bottomRight" activeCell="B29" sqref="B29"/>
    </sheetView>
  </sheetViews>
  <sheetFormatPr defaultColWidth="9.09765625" defaultRowHeight="14.5" x14ac:dyDescent="0.35"/>
  <cols>
    <col min="1" max="1" width="27.69921875" style="18" customWidth="1"/>
    <col min="2" max="2" width="13" style="43" customWidth="1"/>
    <col min="3" max="8" width="13" style="2" customWidth="1"/>
    <col min="9" max="14" width="13" style="2" hidden="1" customWidth="1"/>
    <col min="15" max="15" width="0" style="2" hidden="1" customWidth="1"/>
    <col min="16" max="16384" width="9.09765625" style="2"/>
  </cols>
  <sheetData>
    <row r="1" spans="1:16" x14ac:dyDescent="0.35">
      <c r="A1" s="17" t="s">
        <v>0</v>
      </c>
      <c r="B1" s="42">
        <v>44196</v>
      </c>
      <c r="C1" s="6">
        <v>43830</v>
      </c>
      <c r="D1" s="6">
        <v>43830</v>
      </c>
      <c r="E1" s="6">
        <v>43646</v>
      </c>
      <c r="F1" s="6">
        <v>43465</v>
      </c>
      <c r="G1" s="6">
        <v>43465</v>
      </c>
      <c r="H1" s="6">
        <v>43281</v>
      </c>
      <c r="I1" s="6">
        <v>43100</v>
      </c>
      <c r="J1" s="6">
        <v>43100</v>
      </c>
      <c r="K1" s="6">
        <v>42916</v>
      </c>
      <c r="L1" s="6">
        <v>42735</v>
      </c>
      <c r="M1" s="6">
        <v>42735</v>
      </c>
      <c r="N1" s="6">
        <v>42551</v>
      </c>
      <c r="O1" s="7"/>
      <c r="P1" s="7"/>
    </row>
    <row r="2" spans="1:16" x14ac:dyDescent="0.35">
      <c r="A2" s="17" t="s">
        <v>1</v>
      </c>
      <c r="B2" s="35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/>
      <c r="P2" s="7"/>
    </row>
    <row r="3" spans="1:16" ht="15" thickBot="1" x14ac:dyDescent="0.4">
      <c r="A3" s="16" t="s">
        <v>15</v>
      </c>
      <c r="B3" s="36">
        <f>B5/B7</f>
        <v>1756.6333109247098</v>
      </c>
      <c r="C3" s="13">
        <v>1413.9580000000001</v>
      </c>
      <c r="D3" s="13">
        <f>C3-E3</f>
        <v>788.41100000000006</v>
      </c>
      <c r="E3" s="13">
        <v>625.54700000000003</v>
      </c>
      <c r="F3" s="13">
        <v>896.37400000000002</v>
      </c>
      <c r="G3" s="13">
        <f>F3-H3</f>
        <v>507.77600000000001</v>
      </c>
      <c r="H3" s="13">
        <v>388.59800000000001</v>
      </c>
      <c r="I3" s="13">
        <v>487.25700000000001</v>
      </c>
      <c r="J3" s="13">
        <f>I3-K3</f>
        <v>283.35199999999998</v>
      </c>
      <c r="K3" s="13">
        <v>203.905</v>
      </c>
      <c r="L3" s="13">
        <v>187.071</v>
      </c>
      <c r="M3" s="13">
        <f>L3-N3</f>
        <v>119.21599999999999</v>
      </c>
      <c r="N3" s="13">
        <v>67.855000000000004</v>
      </c>
      <c r="O3" s="7"/>
      <c r="P3" s="7"/>
    </row>
    <row r="4" spans="1:16" s="3" customFormat="1" ht="15" thickTop="1" x14ac:dyDescent="0.35">
      <c r="A4" s="9" t="s">
        <v>16</v>
      </c>
      <c r="B4" s="37">
        <f>B3/C3-1</f>
        <v>0.242351831472158</v>
      </c>
      <c r="C4" s="10">
        <f t="shared" ref="C4:J4" si="0">C3/F3-1</f>
        <v>0.57741969311916685</v>
      </c>
      <c r="D4" s="10">
        <f t="shared" si="0"/>
        <v>0.55267480148727</v>
      </c>
      <c r="E4" s="10">
        <f t="shared" si="0"/>
        <v>0.60975352420753581</v>
      </c>
      <c r="F4" s="10">
        <f t="shared" si="0"/>
        <v>0.8396328836732978</v>
      </c>
      <c r="G4" s="10">
        <f t="shared" si="0"/>
        <v>0.79203252491600562</v>
      </c>
      <c r="H4" s="10">
        <f t="shared" si="0"/>
        <v>0.90577965228905621</v>
      </c>
      <c r="I4" s="10">
        <f t="shared" si="0"/>
        <v>1.6046634700194042</v>
      </c>
      <c r="J4" s="10">
        <f t="shared" si="0"/>
        <v>1.3767950610656285</v>
      </c>
      <c r="K4" s="11"/>
      <c r="L4" s="10"/>
      <c r="M4" s="10"/>
      <c r="N4" s="11"/>
      <c r="O4" s="12"/>
      <c r="P4" s="12"/>
    </row>
    <row r="5" spans="1:16" x14ac:dyDescent="0.35">
      <c r="A5" s="16" t="s">
        <v>17</v>
      </c>
      <c r="B5" s="38">
        <f>(C5/monthly!T18)*monthly!AF18</f>
        <v>1353.2352363636364</v>
      </c>
      <c r="C5" s="4">
        <v>1101.0050000000001</v>
      </c>
      <c r="D5" s="4">
        <f>C5-E5</f>
        <v>616.91500000000019</v>
      </c>
      <c r="E5" s="4">
        <v>484.09</v>
      </c>
      <c r="F5" s="4">
        <v>685.89</v>
      </c>
      <c r="G5" s="4">
        <f>F5-H5</f>
        <v>388.71999999999997</v>
      </c>
      <c r="H5" s="4">
        <v>297.17</v>
      </c>
      <c r="I5" s="4">
        <v>346.173</v>
      </c>
      <c r="J5" s="4">
        <f>I5-K5</f>
        <v>197.99199999999999</v>
      </c>
      <c r="K5" s="4">
        <v>148.18100000000001</v>
      </c>
      <c r="L5" s="4">
        <v>187.07</v>
      </c>
      <c r="M5" s="4">
        <f>L5-N5</f>
        <v>119.21</v>
      </c>
      <c r="N5" s="4">
        <v>67.86</v>
      </c>
      <c r="O5" s="7"/>
      <c r="P5" s="7"/>
    </row>
    <row r="6" spans="1:16" s="3" customFormat="1" x14ac:dyDescent="0.35">
      <c r="A6" s="9" t="s">
        <v>16</v>
      </c>
      <c r="B6" s="37">
        <f>B5/C5-1</f>
        <v>0.22909090909090901</v>
      </c>
      <c r="C6" s="10">
        <f t="shared" ref="C6:K6" si="1">C5/F5-1</f>
        <v>0.60522095379725638</v>
      </c>
      <c r="D6" s="10">
        <f t="shared" si="1"/>
        <v>0.5870420868491466</v>
      </c>
      <c r="E6" s="10">
        <f t="shared" si="1"/>
        <v>0.62900023555540585</v>
      </c>
      <c r="F6" s="10">
        <f t="shared" si="1"/>
        <v>0.9813503652797877</v>
      </c>
      <c r="G6" s="10">
        <f t="shared" si="1"/>
        <v>0.96331164895551336</v>
      </c>
      <c r="H6" s="10">
        <f t="shared" si="1"/>
        <v>1.0054527908436306</v>
      </c>
      <c r="I6" s="10">
        <f t="shared" si="1"/>
        <v>0.85049981290426047</v>
      </c>
      <c r="J6" s="10">
        <f t="shared" si="1"/>
        <v>0.6608673768979112</v>
      </c>
      <c r="K6" s="10">
        <f t="shared" si="1"/>
        <v>1.183628057765989</v>
      </c>
      <c r="L6" s="11"/>
      <c r="M6" s="10"/>
      <c r="N6" s="11"/>
      <c r="O6" s="12"/>
      <c r="P6" s="12"/>
    </row>
    <row r="7" spans="1:16" s="3" customFormat="1" x14ac:dyDescent="0.35">
      <c r="A7" s="9" t="s">
        <v>18</v>
      </c>
      <c r="B7" s="37">
        <f>AVERAGE(D7:H7)</f>
        <v>0.77035726690807171</v>
      </c>
      <c r="C7" s="10">
        <f>C5/C3</f>
        <v>0.77866881477384764</v>
      </c>
      <c r="D7" s="10">
        <f>D5/D$3</f>
        <v>0.78247893547908409</v>
      </c>
      <c r="E7" s="10">
        <f>E5/E$3</f>
        <v>0.77386671185378553</v>
      </c>
      <c r="F7" s="10">
        <f t="shared" ref="F7:I7" si="2">F5/F3</f>
        <v>0.76518283662846087</v>
      </c>
      <c r="G7" s="10">
        <f>G5/G$3</f>
        <v>0.7655344088732039</v>
      </c>
      <c r="H7" s="10">
        <f>H5/H$3</f>
        <v>0.76472344170582451</v>
      </c>
      <c r="I7" s="10">
        <f t="shared" si="2"/>
        <v>0.71045259483188539</v>
      </c>
      <c r="J7" s="10">
        <f>J5/J$3</f>
        <v>0.69874925887235662</v>
      </c>
      <c r="K7" s="10">
        <f>K5/K$3</f>
        <v>0.72671587258772474</v>
      </c>
      <c r="L7" s="10">
        <f>L5/L3</f>
        <v>0.99999465443601621</v>
      </c>
      <c r="M7" s="10">
        <f>M5/M3</f>
        <v>0.99994967118507583</v>
      </c>
      <c r="N7" s="10">
        <f>N5/N3</f>
        <v>1.0000736865374695</v>
      </c>
      <c r="O7" s="12"/>
      <c r="P7" s="12"/>
    </row>
    <row r="8" spans="1:16" x14ac:dyDescent="0.35">
      <c r="A8" s="16" t="s">
        <v>19</v>
      </c>
      <c r="B8" s="39">
        <f>B9-B5</f>
        <v>-1056.8892371109389</v>
      </c>
      <c r="C8" s="14">
        <v>-853.25800000000004</v>
      </c>
      <c r="D8" s="14">
        <f>C8-E8</f>
        <v>-477.77300000000002</v>
      </c>
      <c r="E8" s="14">
        <v>-375.48500000000001</v>
      </c>
      <c r="F8" s="14">
        <v>-538.75199999999995</v>
      </c>
      <c r="G8" s="14">
        <f>F8-H8</f>
        <v>-299.61299999999994</v>
      </c>
      <c r="H8" s="14">
        <v>-239.13900000000001</v>
      </c>
      <c r="I8" s="14">
        <v>-295.18</v>
      </c>
      <c r="J8" s="14">
        <f>I8-K8</f>
        <v>-170.62400000000002</v>
      </c>
      <c r="K8" s="14">
        <v>-124.556</v>
      </c>
      <c r="L8" s="14">
        <v>-140.29</v>
      </c>
      <c r="M8" s="14">
        <f>L8-N8</f>
        <v>-84.35799999999999</v>
      </c>
      <c r="N8" s="14">
        <v>-55.932000000000002</v>
      </c>
      <c r="O8" s="7"/>
      <c r="P8" s="7"/>
    </row>
    <row r="9" spans="1:16" x14ac:dyDescent="0.35">
      <c r="A9" s="16" t="s">
        <v>20</v>
      </c>
      <c r="B9" s="38">
        <f>B5*B10</f>
        <v>296.34599925269748</v>
      </c>
      <c r="C9" s="4">
        <f>C5+C8</f>
        <v>247.74700000000007</v>
      </c>
      <c r="D9" s="4">
        <f>C9-E9</f>
        <v>139.14200000000011</v>
      </c>
      <c r="E9" s="4">
        <f>E5+E8</f>
        <v>108.60499999999996</v>
      </c>
      <c r="F9" s="4">
        <f>F5+F8</f>
        <v>147.13800000000003</v>
      </c>
      <c r="G9" s="4">
        <f>F9-H9</f>
        <v>89.107000000000028</v>
      </c>
      <c r="H9" s="4">
        <f>H5+H8</f>
        <v>58.031000000000006</v>
      </c>
      <c r="I9" s="4">
        <f>I5+I8</f>
        <v>50.992999999999995</v>
      </c>
      <c r="J9" s="4">
        <f>I9-K9</f>
        <v>27.367999999999981</v>
      </c>
      <c r="K9" s="4">
        <f>K5+K8</f>
        <v>23.625000000000014</v>
      </c>
      <c r="L9" s="4">
        <f>L5+L8</f>
        <v>46.78</v>
      </c>
      <c r="M9" s="4">
        <f>L9-N9</f>
        <v>34.852000000000004</v>
      </c>
      <c r="N9" s="4">
        <f>N5+N8</f>
        <v>11.927999999999997</v>
      </c>
      <c r="O9" s="7"/>
      <c r="P9" s="7"/>
    </row>
    <row r="10" spans="1:16" x14ac:dyDescent="0.35">
      <c r="A10" s="9" t="s">
        <v>21</v>
      </c>
      <c r="B10" s="37">
        <f>AVERAGE(C10:H10)</f>
        <v>0.21899074993718567</v>
      </c>
      <c r="C10" s="10">
        <f t="shared" ref="C10:N10" si="3">C9/C5</f>
        <v>0.22501895995022733</v>
      </c>
      <c r="D10" s="10">
        <f t="shared" si="3"/>
        <v>0.2255448481557428</v>
      </c>
      <c r="E10" s="10">
        <f t="shared" si="3"/>
        <v>0.22434877811977105</v>
      </c>
      <c r="F10" s="10">
        <f t="shared" si="3"/>
        <v>0.21452127892227621</v>
      </c>
      <c r="G10" s="10">
        <f t="shared" si="3"/>
        <v>0.22923183782671341</v>
      </c>
      <c r="H10" s="10">
        <f t="shared" si="3"/>
        <v>0.1952787966483831</v>
      </c>
      <c r="I10" s="10">
        <f t="shared" si="3"/>
        <v>0.14730496023664466</v>
      </c>
      <c r="J10" s="10">
        <f t="shared" si="3"/>
        <v>0.13822780718412855</v>
      </c>
      <c r="K10" s="10">
        <f t="shared" si="3"/>
        <v>0.15943339564451592</v>
      </c>
      <c r="L10" s="10">
        <f t="shared" si="3"/>
        <v>0.2500668199069867</v>
      </c>
      <c r="M10" s="10">
        <f t="shared" si="3"/>
        <v>0.2923580236557336</v>
      </c>
      <c r="N10" s="10">
        <f t="shared" si="3"/>
        <v>0.17577365163572056</v>
      </c>
      <c r="O10" s="7"/>
      <c r="P10" s="7"/>
    </row>
    <row r="11" spans="1:16" x14ac:dyDescent="0.35">
      <c r="A11" s="16"/>
      <c r="B11" s="3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7"/>
      <c r="P11" s="7"/>
    </row>
    <row r="12" spans="1:16" ht="43.5" x14ac:dyDescent="0.35">
      <c r="A12" s="16" t="s">
        <v>22</v>
      </c>
      <c r="B12" s="38">
        <f>B$3*B13</f>
        <v>383.2441419619924</v>
      </c>
      <c r="C12" s="4">
        <v>302.77</v>
      </c>
      <c r="D12" s="4">
        <f>C12-E12</f>
        <v>165.00899999999999</v>
      </c>
      <c r="E12" s="4">
        <v>137.761</v>
      </c>
      <c r="F12" s="4">
        <v>197.358</v>
      </c>
      <c r="G12" s="4">
        <f>F12-H12</f>
        <v>110.459</v>
      </c>
      <c r="H12" s="4">
        <v>86.899000000000001</v>
      </c>
      <c r="I12" s="4">
        <v>139.05600000000001</v>
      </c>
      <c r="J12" s="4">
        <f t="shared" ref="J12:J22" si="4">I12-K12</f>
        <v>84.39500000000001</v>
      </c>
      <c r="K12" s="4">
        <v>54.661000000000001</v>
      </c>
      <c r="L12" s="4"/>
      <c r="M12" s="4"/>
      <c r="N12" s="4"/>
      <c r="O12" s="7"/>
      <c r="P12" s="7"/>
    </row>
    <row r="13" spans="1:16" x14ac:dyDescent="0.35">
      <c r="A13" s="9" t="s">
        <v>18</v>
      </c>
      <c r="B13" s="37">
        <f>AVERAGE(D13:H13)</f>
        <v>0.21816968833424247</v>
      </c>
      <c r="C13" s="41">
        <f>C12/C$3</f>
        <v>0.21412941544232569</v>
      </c>
      <c r="D13" s="41">
        <f>D12/D$3</f>
        <v>0.20929312249575407</v>
      </c>
      <c r="E13" s="41">
        <f t="shared" ref="E13:K13" si="5">E12/E$3</f>
        <v>0.22022485920322532</v>
      </c>
      <c r="F13" s="41">
        <f t="shared" si="5"/>
        <v>0.22017372212937902</v>
      </c>
      <c r="G13" s="41">
        <f t="shared" si="5"/>
        <v>0.21753489727753969</v>
      </c>
      <c r="H13" s="41">
        <f t="shared" si="5"/>
        <v>0.22362184056531428</v>
      </c>
      <c r="I13" s="41">
        <f t="shared" si="5"/>
        <v>0.28538533053398929</v>
      </c>
      <c r="J13" s="41">
        <f t="shared" si="5"/>
        <v>0.29784508314746327</v>
      </c>
      <c r="K13" s="41">
        <f t="shared" si="5"/>
        <v>0.26807091537725902</v>
      </c>
      <c r="L13" s="4"/>
      <c r="M13" s="4"/>
      <c r="N13" s="4"/>
      <c r="O13" s="7"/>
      <c r="P13" s="7"/>
    </row>
    <row r="14" spans="1:16" ht="31.5" customHeight="1" x14ac:dyDescent="0.35">
      <c r="A14" s="16" t="s">
        <v>23</v>
      </c>
      <c r="B14" s="38">
        <f>B$3*B15</f>
        <v>20.155729354918837</v>
      </c>
      <c r="C14" s="4">
        <v>10.183</v>
      </c>
      <c r="D14" s="4">
        <f t="shared" ref="D14:D22" si="6">C14-E14</f>
        <v>6.49</v>
      </c>
      <c r="E14" s="4">
        <v>3.6930000000000001</v>
      </c>
      <c r="F14" s="4">
        <v>13.127000000000001</v>
      </c>
      <c r="G14" s="4">
        <f t="shared" ref="G14:G22" si="7">F14-H14</f>
        <v>8.593</v>
      </c>
      <c r="H14" s="4">
        <v>4.5339999999999998</v>
      </c>
      <c r="I14" s="4">
        <v>2.028</v>
      </c>
      <c r="J14" s="4">
        <f t="shared" si="4"/>
        <v>0.96500000000000008</v>
      </c>
      <c r="K14" s="4">
        <v>1.0629999999999999</v>
      </c>
      <c r="L14" s="4"/>
      <c r="M14" s="4"/>
      <c r="N14" s="4"/>
      <c r="O14" s="7"/>
      <c r="P14" s="7"/>
    </row>
    <row r="15" spans="1:16" x14ac:dyDescent="0.35">
      <c r="A15" s="9" t="s">
        <v>18</v>
      </c>
      <c r="B15" s="37">
        <f>AVERAGE(D15:H15)</f>
        <v>1.147406759826765E-2</v>
      </c>
      <c r="C15" s="41">
        <f>C14/C$3</f>
        <v>7.2017697838266757E-3</v>
      </c>
      <c r="D15" s="41">
        <f>D14/D$3</f>
        <v>8.2317471471098184E-3</v>
      </c>
      <c r="E15" s="41">
        <f t="shared" ref="E15:K15" si="8">E14/E$3</f>
        <v>5.9036331402756307E-3</v>
      </c>
      <c r="F15" s="41">
        <f t="shared" si="8"/>
        <v>1.4644556847922855E-2</v>
      </c>
      <c r="G15" s="41">
        <f t="shared" si="8"/>
        <v>1.6922816359969749E-2</v>
      </c>
      <c r="H15" s="41">
        <f t="shared" si="8"/>
        <v>1.1667584496060195E-2</v>
      </c>
      <c r="I15" s="41">
        <f t="shared" si="8"/>
        <v>4.1620746341253182E-3</v>
      </c>
      <c r="J15" s="41">
        <f t="shared" si="8"/>
        <v>3.4056579801801301E-3</v>
      </c>
      <c r="K15" s="41">
        <f t="shared" si="8"/>
        <v>5.2132120350163059E-3</v>
      </c>
      <c r="L15" s="4"/>
      <c r="M15" s="4"/>
      <c r="N15" s="4"/>
      <c r="O15" s="7"/>
      <c r="P15" s="7"/>
    </row>
    <row r="16" spans="1:16" x14ac:dyDescent="0.35">
      <c r="A16" s="9" t="s">
        <v>24</v>
      </c>
      <c r="B16" s="37">
        <f>AVERAGE(D16:H16)</f>
        <v>0.39745721144716734</v>
      </c>
      <c r="C16" s="10">
        <f t="shared" ref="C16:K16" si="9">(C9+C12+C14)/C3</f>
        <v>0.39654643207223977</v>
      </c>
      <c r="D16" s="10">
        <f t="shared" si="9"/>
        <v>0.39400896233056115</v>
      </c>
      <c r="E16" s="10">
        <f t="shared" si="9"/>
        <v>0.39974454357546269</v>
      </c>
      <c r="F16" s="10">
        <f t="shared" si="9"/>
        <v>0.39896627970021448</v>
      </c>
      <c r="G16" s="10">
        <f t="shared" si="9"/>
        <v>0.40994257310310062</v>
      </c>
      <c r="H16" s="10">
        <f t="shared" si="9"/>
        <v>0.3846236985264978</v>
      </c>
      <c r="I16" s="10">
        <f t="shared" si="9"/>
        <v>0.3942005963998465</v>
      </c>
      <c r="J16" s="10">
        <f t="shared" si="9"/>
        <v>0.39783731895310426</v>
      </c>
      <c r="K16" s="10">
        <f t="shared" si="9"/>
        <v>0.38914690664770368</v>
      </c>
      <c r="L16" s="4"/>
      <c r="M16" s="4"/>
      <c r="N16" s="4"/>
      <c r="O16" s="7"/>
      <c r="P16" s="7"/>
    </row>
    <row r="17" spans="1:16" x14ac:dyDescent="0.35">
      <c r="A17" s="16"/>
      <c r="B17" s="3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7"/>
      <c r="P17" s="7"/>
    </row>
    <row r="18" spans="1:16" ht="31.5" customHeight="1" x14ac:dyDescent="0.35">
      <c r="A18" s="16" t="s">
        <v>25</v>
      </c>
      <c r="B18" s="38"/>
      <c r="C18" s="4">
        <v>0.75</v>
      </c>
      <c r="D18" s="4">
        <f t="shared" si="6"/>
        <v>-5.0999999999999996</v>
      </c>
      <c r="E18" s="4">
        <v>5.85</v>
      </c>
      <c r="F18" s="4">
        <v>43.55</v>
      </c>
      <c r="G18" s="4">
        <f t="shared" si="7"/>
        <v>23.849999999999998</v>
      </c>
      <c r="H18" s="4">
        <v>19.7</v>
      </c>
      <c r="I18" s="4">
        <v>80.5</v>
      </c>
      <c r="J18" s="4">
        <f t="shared" si="4"/>
        <v>56.6</v>
      </c>
      <c r="K18" s="4">
        <v>23.9</v>
      </c>
      <c r="L18" s="4"/>
      <c r="M18" s="4"/>
      <c r="N18" s="4"/>
      <c r="O18" s="7"/>
      <c r="P18" s="7"/>
    </row>
    <row r="19" spans="1:16" x14ac:dyDescent="0.35">
      <c r="A19" s="16" t="s">
        <v>26</v>
      </c>
      <c r="B19" s="38"/>
      <c r="C19" s="4">
        <v>-893.28499999999997</v>
      </c>
      <c r="D19" s="4">
        <f t="shared" si="6"/>
        <v>-453.81599999999997</v>
      </c>
      <c r="E19" s="4">
        <v>-439.46899999999999</v>
      </c>
      <c r="F19" s="4">
        <v>-737.56700000000001</v>
      </c>
      <c r="G19" s="4">
        <f t="shared" si="7"/>
        <v>-401.25200000000001</v>
      </c>
      <c r="H19" s="4">
        <v>-336.315</v>
      </c>
      <c r="I19" s="4">
        <v>-568.55499999999995</v>
      </c>
      <c r="J19" s="4">
        <f t="shared" si="4"/>
        <v>-320.89799999999991</v>
      </c>
      <c r="K19" s="4">
        <v>-247.65700000000001</v>
      </c>
      <c r="L19" s="4"/>
      <c r="M19" s="4"/>
      <c r="N19" s="4"/>
      <c r="O19" s="7"/>
      <c r="P19" s="7"/>
    </row>
    <row r="20" spans="1:16" x14ac:dyDescent="0.35">
      <c r="A20" s="9" t="s">
        <v>16</v>
      </c>
      <c r="B20" s="38"/>
      <c r="C20" s="10">
        <f t="shared" ref="C20:I20" si="10">C19/F19-1</f>
        <v>0.21112387078055272</v>
      </c>
      <c r="D20" s="10">
        <f t="shared" si="10"/>
        <v>0.13099997009360687</v>
      </c>
      <c r="E20" s="10">
        <f t="shared" si="10"/>
        <v>0.30671840387731741</v>
      </c>
      <c r="F20" s="10">
        <f t="shared" si="10"/>
        <v>0.29726587577279262</v>
      </c>
      <c r="G20" s="10">
        <f t="shared" si="10"/>
        <v>0.25040355502371514</v>
      </c>
      <c r="H20" s="10">
        <f t="shared" si="10"/>
        <v>0.35798705467642744</v>
      </c>
      <c r="I20" s="10" t="e">
        <f t="shared" si="10"/>
        <v>#DIV/0!</v>
      </c>
      <c r="J20" s="10"/>
      <c r="K20" s="10"/>
      <c r="L20" s="4"/>
      <c r="M20" s="4"/>
      <c r="N20" s="4"/>
      <c r="O20" s="7"/>
      <c r="P20" s="7"/>
    </row>
    <row r="21" spans="1:16" ht="31.5" customHeight="1" x14ac:dyDescent="0.35">
      <c r="A21" s="16" t="s">
        <v>27</v>
      </c>
      <c r="B21" s="38"/>
      <c r="C21" s="4">
        <v>0</v>
      </c>
      <c r="D21" s="4">
        <f t="shared" si="6"/>
        <v>0</v>
      </c>
      <c r="E21" s="4">
        <v>0</v>
      </c>
      <c r="F21" s="4">
        <v>161.64500000000001</v>
      </c>
      <c r="G21" s="4">
        <f t="shared" si="7"/>
        <v>161.64500000000001</v>
      </c>
      <c r="H21" s="4">
        <v>0</v>
      </c>
      <c r="I21" s="4">
        <v>0</v>
      </c>
      <c r="J21" s="4">
        <f t="shared" si="4"/>
        <v>0</v>
      </c>
      <c r="K21" s="4">
        <v>0</v>
      </c>
      <c r="L21" s="4"/>
      <c r="M21" s="4"/>
      <c r="N21" s="4"/>
      <c r="O21" s="7"/>
      <c r="P21" s="7"/>
    </row>
    <row r="22" spans="1:16" x14ac:dyDescent="0.35">
      <c r="A22" s="16" t="s">
        <v>28</v>
      </c>
      <c r="B22" s="38"/>
      <c r="C22" s="4">
        <v>54.377000000000002</v>
      </c>
      <c r="D22" s="4">
        <f t="shared" si="6"/>
        <v>21.736000000000004</v>
      </c>
      <c r="E22" s="4">
        <v>32.640999999999998</v>
      </c>
      <c r="F22" s="4">
        <v>46.912999999999997</v>
      </c>
      <c r="G22" s="4">
        <f t="shared" si="7"/>
        <v>16.882999999999996</v>
      </c>
      <c r="H22" s="4">
        <v>30.03</v>
      </c>
      <c r="I22" s="4">
        <v>94.23</v>
      </c>
      <c r="J22" s="4">
        <f t="shared" si="4"/>
        <v>45.443000000000005</v>
      </c>
      <c r="K22" s="4">
        <v>48.786999999999999</v>
      </c>
      <c r="L22" s="4"/>
      <c r="M22" s="4"/>
      <c r="N22" s="4"/>
      <c r="O22" s="7"/>
      <c r="P22" s="7"/>
    </row>
    <row r="23" spans="1:16" x14ac:dyDescent="0.35">
      <c r="A23" s="16" t="s">
        <v>29</v>
      </c>
      <c r="B23" s="39"/>
      <c r="C23" s="14">
        <v>-12.509</v>
      </c>
      <c r="D23" s="14">
        <f>C23-E23</f>
        <v>-8.2620000000000005</v>
      </c>
      <c r="E23" s="14">
        <v>-4.2469999999999999</v>
      </c>
      <c r="F23" s="14">
        <v>-4.9210000000000003</v>
      </c>
      <c r="G23" s="14">
        <f>F23-H23</f>
        <v>-2.4490000000000003</v>
      </c>
      <c r="H23" s="14">
        <v>-2.472</v>
      </c>
      <c r="I23" s="14">
        <v>-2.0110000000000001</v>
      </c>
      <c r="J23" s="14">
        <f>I23-K23</f>
        <v>-1.2290000000000001</v>
      </c>
      <c r="K23" s="14">
        <v>-0.78200000000000003</v>
      </c>
      <c r="L23" s="14">
        <v>1.02</v>
      </c>
      <c r="M23" s="14">
        <f>L23-N23</f>
        <v>0.76</v>
      </c>
      <c r="N23" s="14">
        <v>0.26</v>
      </c>
      <c r="O23" s="7"/>
      <c r="P23" s="7"/>
    </row>
    <row r="24" spans="1:16" x14ac:dyDescent="0.35">
      <c r="A24" s="17" t="s">
        <v>30</v>
      </c>
      <c r="B24" s="38">
        <f>B9+B12+B14+B28</f>
        <v>-342.42917581503707</v>
      </c>
      <c r="C24" s="4">
        <f>C9+C12+C14+C18+C19+C21+C22+C23</f>
        <v>-289.96699999999993</v>
      </c>
      <c r="D24" s="4">
        <f>C24-E24</f>
        <v>-134.80699999999993</v>
      </c>
      <c r="E24" s="4">
        <v>-155.16</v>
      </c>
      <c r="F24" s="4">
        <f>F9+F12+F14+F18+F19+F21+F22+F23</f>
        <v>-132.75699999999995</v>
      </c>
      <c r="G24" s="4">
        <f>F24-H24</f>
        <v>6.8430000000000462</v>
      </c>
      <c r="H24" s="4">
        <v>-139.6</v>
      </c>
      <c r="I24" s="4">
        <f>I9+I12+I14+I18+I19+I21+I22+I23</f>
        <v>-203.75899999999993</v>
      </c>
      <c r="J24" s="4">
        <f>I24-K24</f>
        <v>-107.35899999999992</v>
      </c>
      <c r="K24" s="4">
        <v>-96.4</v>
      </c>
      <c r="L24" s="4">
        <v>-257.04000000000002</v>
      </c>
      <c r="M24" s="4">
        <f>L24-N24</f>
        <v>-131.32000000000002</v>
      </c>
      <c r="N24" s="4">
        <v>-125.72</v>
      </c>
      <c r="O24" s="7"/>
      <c r="P24" s="7"/>
    </row>
    <row r="25" spans="1:16" x14ac:dyDescent="0.35">
      <c r="A25" s="16" t="s">
        <v>31</v>
      </c>
      <c r="B25" s="39"/>
      <c r="C25" s="14">
        <v>5.3999999999999999E-2</v>
      </c>
      <c r="D25" s="14">
        <f>C25-E25</f>
        <v>0.28400000000000003</v>
      </c>
      <c r="E25" s="14">
        <v>-0.23</v>
      </c>
      <c r="F25" s="14">
        <v>-0.33700000000000002</v>
      </c>
      <c r="G25" s="14">
        <f>F25-H25</f>
        <v>-6.7000000000000004E-2</v>
      </c>
      <c r="H25" s="14">
        <v>-0.27</v>
      </c>
      <c r="I25" s="14">
        <v>-1.163</v>
      </c>
      <c r="J25" s="14">
        <f>I25-K25</f>
        <v>-1.3620000000000001</v>
      </c>
      <c r="K25" s="14">
        <v>0.19900000000000001</v>
      </c>
      <c r="L25" s="14">
        <v>-7.0000000000000007E-2</v>
      </c>
      <c r="M25" s="14">
        <f>L25-N25</f>
        <v>-3.0000000000000006E-2</v>
      </c>
      <c r="N25" s="14">
        <v>-0.04</v>
      </c>
      <c r="O25" s="7"/>
      <c r="P25" s="7"/>
    </row>
    <row r="26" spans="1:16" ht="31.5" customHeight="1" thickBot="1" x14ac:dyDescent="0.4">
      <c r="A26" s="17" t="s">
        <v>32</v>
      </c>
      <c r="B26" s="40"/>
      <c r="C26" s="15">
        <f>C24+C25</f>
        <v>-289.91299999999995</v>
      </c>
      <c r="D26" s="15">
        <f>C26-E26</f>
        <v>-134.52299999999997</v>
      </c>
      <c r="E26" s="15">
        <f t="shared" ref="E26:N26" si="11">E24+E25</f>
        <v>-155.38999999999999</v>
      </c>
      <c r="F26" s="15">
        <f t="shared" si="11"/>
        <v>-133.09399999999994</v>
      </c>
      <c r="G26" s="15">
        <f>F26-H26</f>
        <v>6.7760000000000673</v>
      </c>
      <c r="H26" s="15">
        <f t="shared" si="11"/>
        <v>-139.87</v>
      </c>
      <c r="I26" s="15">
        <f t="shared" si="11"/>
        <v>-204.92199999999994</v>
      </c>
      <c r="J26" s="15">
        <f>I26-K26</f>
        <v>-108.72099999999993</v>
      </c>
      <c r="K26" s="15">
        <f t="shared" si="11"/>
        <v>-96.201000000000008</v>
      </c>
      <c r="L26" s="15">
        <f t="shared" si="11"/>
        <v>-257.11</v>
      </c>
      <c r="M26" s="15">
        <f>L26-N26</f>
        <v>-131.35000000000002</v>
      </c>
      <c r="N26" s="15">
        <f t="shared" si="11"/>
        <v>-125.76</v>
      </c>
      <c r="O26" s="7"/>
      <c r="P26" s="7"/>
    </row>
    <row r="27" spans="1:16" ht="15" thickTop="1" x14ac:dyDescent="0.35"/>
    <row r="28" spans="1:16" x14ac:dyDescent="0.35">
      <c r="A28" s="18" t="s">
        <v>33</v>
      </c>
      <c r="B28" s="44">
        <f>C28*(C28/F28)</f>
        <v>-1042.1750463846458</v>
      </c>
      <c r="C28" s="5">
        <f t="shared" ref="C28:K28" si="12">C19+C23+C22</f>
        <v>-851.41700000000003</v>
      </c>
      <c r="D28" s="5">
        <f>D19+D23+D22</f>
        <v>-440.34199999999998</v>
      </c>
      <c r="E28" s="5">
        <f t="shared" si="12"/>
        <v>-411.07499999999999</v>
      </c>
      <c r="F28" s="5">
        <f t="shared" si="12"/>
        <v>-695.57500000000005</v>
      </c>
      <c r="G28" s="5">
        <f t="shared" si="12"/>
        <v>-386.81800000000004</v>
      </c>
      <c r="H28" s="5">
        <f t="shared" si="12"/>
        <v>-308.75699999999995</v>
      </c>
      <c r="I28" s="5">
        <f t="shared" si="12"/>
        <v>-476.3359999999999</v>
      </c>
      <c r="J28" s="5">
        <f t="shared" si="12"/>
        <v>-276.68399999999991</v>
      </c>
      <c r="K28" s="5">
        <f t="shared" si="12"/>
        <v>-199.65200000000002</v>
      </c>
    </row>
    <row r="29" spans="1:16" x14ac:dyDescent="0.35">
      <c r="A29" s="9" t="s">
        <v>34</v>
      </c>
      <c r="B29" s="37">
        <f>B28/C28-1</f>
        <v>0.22404773029507963</v>
      </c>
      <c r="C29" s="10"/>
      <c r="D29" s="10">
        <f>D28/E28-1</f>
        <v>7.1196253724989278E-2</v>
      </c>
      <c r="E29" s="10">
        <f>E28/G28-1</f>
        <v>6.2709077654090395E-2</v>
      </c>
      <c r="F29" s="10"/>
      <c r="G29" s="10">
        <f>G28/H28-1</f>
        <v>0.25282341776866635</v>
      </c>
      <c r="H29" s="10">
        <f>H28/J28-1</f>
        <v>0.11591924361365336</v>
      </c>
      <c r="I29" s="10"/>
      <c r="J29" s="10">
        <f>J28/K28-1</f>
        <v>0.38583134654298434</v>
      </c>
      <c r="K29" s="10"/>
      <c r="L29" s="4"/>
      <c r="M29" s="4"/>
      <c r="N29" s="4"/>
      <c r="O29" s="7"/>
      <c r="P29" s="7"/>
    </row>
  </sheetData>
  <phoneticPr fontId="7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9"/>
  <sheetViews>
    <sheetView workbookViewId="0">
      <pane xSplit="2" ySplit="2" topLeftCell="C3" activePane="bottomRight" state="frozen"/>
      <selection pane="topRight" activeCell="E1" sqref="E1"/>
      <selection pane="bottomLeft" activeCell="A3" sqref="A3"/>
      <selection pane="bottomRight" activeCell="B14" sqref="B14"/>
    </sheetView>
  </sheetViews>
  <sheetFormatPr defaultColWidth="9.09765625" defaultRowHeight="14.5" x14ac:dyDescent="0.35"/>
  <cols>
    <col min="1" max="1" width="27.69921875" style="18" customWidth="1"/>
    <col min="2" max="2" width="13" style="43" customWidth="1"/>
    <col min="3" max="11" width="13" style="2" customWidth="1"/>
    <col min="12" max="14" width="13" style="2" hidden="1" customWidth="1"/>
    <col min="15" max="16384" width="9.09765625" style="2"/>
  </cols>
  <sheetData>
    <row r="1" spans="1:16" x14ac:dyDescent="0.35">
      <c r="A1" s="17" t="s">
        <v>0</v>
      </c>
      <c r="B1" s="42">
        <v>44196</v>
      </c>
      <c r="C1" s="6">
        <v>43830</v>
      </c>
      <c r="D1" s="6">
        <v>43830</v>
      </c>
      <c r="E1" s="6">
        <v>43646</v>
      </c>
      <c r="F1" s="6">
        <v>43465</v>
      </c>
      <c r="G1" s="6">
        <v>43465</v>
      </c>
      <c r="H1" s="6">
        <v>43281</v>
      </c>
      <c r="I1" s="6">
        <v>43100</v>
      </c>
      <c r="J1" s="6">
        <v>43100</v>
      </c>
      <c r="K1" s="6">
        <v>42916</v>
      </c>
      <c r="L1" s="6">
        <v>42735</v>
      </c>
      <c r="M1" s="6">
        <v>42735</v>
      </c>
      <c r="N1" s="6">
        <v>42551</v>
      </c>
      <c r="O1" s="7"/>
      <c r="P1" s="7"/>
    </row>
    <row r="2" spans="1:16" x14ac:dyDescent="0.35">
      <c r="A2" s="17" t="s">
        <v>1</v>
      </c>
      <c r="B2" s="35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/>
      <c r="P2" s="7"/>
    </row>
    <row r="3" spans="1:16" ht="15" thickBot="1" x14ac:dyDescent="0.4">
      <c r="A3" s="16" t="s">
        <v>15</v>
      </c>
      <c r="B3" s="36">
        <f>-B28/B16</f>
        <v>2622.1062704838573</v>
      </c>
      <c r="C3" s="13">
        <v>1413.9580000000001</v>
      </c>
      <c r="D3" s="13">
        <f>C3-E3</f>
        <v>788.41100000000006</v>
      </c>
      <c r="E3" s="13">
        <v>625.54700000000003</v>
      </c>
      <c r="F3" s="13">
        <v>896.37400000000002</v>
      </c>
      <c r="G3" s="13">
        <f>F3-H3</f>
        <v>507.77600000000001</v>
      </c>
      <c r="H3" s="13">
        <v>388.59800000000001</v>
      </c>
      <c r="I3" s="13">
        <v>487.25700000000001</v>
      </c>
      <c r="J3" s="13">
        <f>I3-K3</f>
        <v>283.35199999999998</v>
      </c>
      <c r="K3" s="13">
        <v>203.905</v>
      </c>
      <c r="L3" s="13">
        <v>187.071</v>
      </c>
      <c r="M3" s="13">
        <f>L3-N3</f>
        <v>119.21599999999999</v>
      </c>
      <c r="N3" s="13">
        <v>67.855000000000004</v>
      </c>
      <c r="O3" s="7"/>
      <c r="P3" s="7"/>
    </row>
    <row r="4" spans="1:16" s="3" customFormat="1" ht="15" thickTop="1" x14ac:dyDescent="0.35">
      <c r="A4" s="9" t="s">
        <v>16</v>
      </c>
      <c r="B4" s="37">
        <f>B3/C3-1</f>
        <v>0.85444424126024754</v>
      </c>
      <c r="C4" s="10">
        <f t="shared" ref="C4:J4" si="0">C3/F3-1</f>
        <v>0.57741969311916685</v>
      </c>
      <c r="D4" s="10">
        <f t="shared" si="0"/>
        <v>0.55267480148727</v>
      </c>
      <c r="E4" s="10">
        <f t="shared" si="0"/>
        <v>0.60975352420753581</v>
      </c>
      <c r="F4" s="10">
        <f t="shared" si="0"/>
        <v>0.8396328836732978</v>
      </c>
      <c r="G4" s="10">
        <f t="shared" si="0"/>
        <v>0.79203252491600562</v>
      </c>
      <c r="H4" s="10">
        <f t="shared" si="0"/>
        <v>0.90577965228905621</v>
      </c>
      <c r="I4" s="10">
        <f t="shared" si="0"/>
        <v>1.6046634700194042</v>
      </c>
      <c r="J4" s="10">
        <f t="shared" si="0"/>
        <v>1.3767950610656285</v>
      </c>
      <c r="K4" s="11"/>
      <c r="L4" s="10"/>
      <c r="M4" s="10"/>
      <c r="N4" s="11"/>
      <c r="O4" s="12"/>
      <c r="P4" s="12"/>
    </row>
    <row r="5" spans="1:16" x14ac:dyDescent="0.35">
      <c r="A5" s="16" t="s">
        <v>17</v>
      </c>
      <c r="B5" s="38">
        <f>B3*B7</f>
        <v>2019.9586200724614</v>
      </c>
      <c r="C5" s="4">
        <v>1101.0050000000001</v>
      </c>
      <c r="D5" s="4">
        <f>C5-E5</f>
        <v>616.91500000000019</v>
      </c>
      <c r="E5" s="4">
        <v>484.09</v>
      </c>
      <c r="F5" s="4">
        <v>685.89</v>
      </c>
      <c r="G5" s="4">
        <f>F5-H5</f>
        <v>388.71999999999997</v>
      </c>
      <c r="H5" s="4">
        <v>297.17</v>
      </c>
      <c r="I5" s="4">
        <v>346.173</v>
      </c>
      <c r="J5" s="4">
        <f>I5-K5</f>
        <v>197.99199999999999</v>
      </c>
      <c r="K5" s="4">
        <v>148.18100000000001</v>
      </c>
      <c r="L5" s="4">
        <v>187.07</v>
      </c>
      <c r="M5" s="4">
        <f>L5-N5</f>
        <v>119.21</v>
      </c>
      <c r="N5" s="4">
        <v>67.86</v>
      </c>
      <c r="O5" s="7"/>
      <c r="P5" s="7"/>
    </row>
    <row r="6" spans="1:16" s="3" customFormat="1" x14ac:dyDescent="0.35">
      <c r="A6" s="9" t="s">
        <v>16</v>
      </c>
      <c r="B6" s="37">
        <f>B5/C5-1</f>
        <v>0.83464981546174744</v>
      </c>
      <c r="C6" s="10">
        <f t="shared" ref="C6:K6" si="1">C5/F5-1</f>
        <v>0.60522095379725638</v>
      </c>
      <c r="D6" s="10">
        <f t="shared" si="1"/>
        <v>0.5870420868491466</v>
      </c>
      <c r="E6" s="10">
        <f t="shared" si="1"/>
        <v>0.62900023555540585</v>
      </c>
      <c r="F6" s="10">
        <f t="shared" si="1"/>
        <v>0.9813503652797877</v>
      </c>
      <c r="G6" s="10">
        <f t="shared" si="1"/>
        <v>0.96331164895551336</v>
      </c>
      <c r="H6" s="10">
        <f t="shared" si="1"/>
        <v>1.0054527908436306</v>
      </c>
      <c r="I6" s="10">
        <f t="shared" si="1"/>
        <v>0.85049981290426047</v>
      </c>
      <c r="J6" s="10">
        <f t="shared" si="1"/>
        <v>0.6608673768979112</v>
      </c>
      <c r="K6" s="10">
        <f t="shared" si="1"/>
        <v>1.183628057765989</v>
      </c>
      <c r="L6" s="11"/>
      <c r="M6" s="10"/>
      <c r="N6" s="11"/>
      <c r="O6" s="12"/>
      <c r="P6" s="12"/>
    </row>
    <row r="7" spans="1:16" s="3" customFormat="1" x14ac:dyDescent="0.35">
      <c r="A7" s="9" t="s">
        <v>18</v>
      </c>
      <c r="B7" s="37">
        <f>AVERAGE(D7:H7)</f>
        <v>0.77035726690807171</v>
      </c>
      <c r="C7" s="10">
        <f>C5/C3</f>
        <v>0.77866881477384764</v>
      </c>
      <c r="D7" s="10">
        <f>D5/D$3</f>
        <v>0.78247893547908409</v>
      </c>
      <c r="E7" s="10">
        <f>E5/E$3</f>
        <v>0.77386671185378553</v>
      </c>
      <c r="F7" s="10">
        <f t="shared" ref="F7:I7" si="2">F5/F3</f>
        <v>0.76518283662846087</v>
      </c>
      <c r="G7" s="10">
        <f>G5/G$3</f>
        <v>0.7655344088732039</v>
      </c>
      <c r="H7" s="10">
        <f>H5/H$3</f>
        <v>0.76472344170582451</v>
      </c>
      <c r="I7" s="10">
        <f t="shared" si="2"/>
        <v>0.71045259483188539</v>
      </c>
      <c r="J7" s="10">
        <f>J5/J$3</f>
        <v>0.69874925887235662</v>
      </c>
      <c r="K7" s="10">
        <f>K5/K$3</f>
        <v>0.72671587258772474</v>
      </c>
      <c r="L7" s="10">
        <f>L5/L3</f>
        <v>0.99999465443601621</v>
      </c>
      <c r="M7" s="10">
        <f>M5/M3</f>
        <v>0.99994967118507583</v>
      </c>
      <c r="N7" s="10">
        <f>N5/N3</f>
        <v>1.0000736865374695</v>
      </c>
      <c r="O7" s="12"/>
      <c r="P7" s="12"/>
    </row>
    <row r="8" spans="1:16" x14ac:dyDescent="0.35">
      <c r="A8" s="16" t="s">
        <v>19</v>
      </c>
      <c r="B8" s="39">
        <f>B9-B5</f>
        <v>-1577.6063670207104</v>
      </c>
      <c r="C8" s="14">
        <v>-853.25800000000004</v>
      </c>
      <c r="D8" s="14">
        <f>C8-E8</f>
        <v>-477.77300000000002</v>
      </c>
      <c r="E8" s="14">
        <v>-375.48500000000001</v>
      </c>
      <c r="F8" s="14">
        <v>-538.75199999999995</v>
      </c>
      <c r="G8" s="14">
        <f>F8-H8</f>
        <v>-299.61299999999994</v>
      </c>
      <c r="H8" s="14">
        <v>-239.13900000000001</v>
      </c>
      <c r="I8" s="14">
        <v>-295.18</v>
      </c>
      <c r="J8" s="14">
        <f>I8-K8</f>
        <v>-170.62400000000002</v>
      </c>
      <c r="K8" s="14">
        <v>-124.556</v>
      </c>
      <c r="L8" s="14">
        <v>-140.29</v>
      </c>
      <c r="M8" s="14">
        <f>L8-N8</f>
        <v>-84.35799999999999</v>
      </c>
      <c r="N8" s="14">
        <v>-55.932000000000002</v>
      </c>
      <c r="O8" s="7"/>
      <c r="P8" s="7"/>
    </row>
    <row r="9" spans="1:16" x14ac:dyDescent="0.35">
      <c r="A9" s="16" t="s">
        <v>20</v>
      </c>
      <c r="B9" s="38">
        <f>B5*B10</f>
        <v>442.35225305175101</v>
      </c>
      <c r="C9" s="4">
        <f>C5+C8</f>
        <v>247.74700000000007</v>
      </c>
      <c r="D9" s="4">
        <f>C9-E9</f>
        <v>139.14200000000011</v>
      </c>
      <c r="E9" s="4">
        <f>E5+E8</f>
        <v>108.60499999999996</v>
      </c>
      <c r="F9" s="4">
        <f>F5+F8</f>
        <v>147.13800000000003</v>
      </c>
      <c r="G9" s="4">
        <f>F9-H9</f>
        <v>89.107000000000028</v>
      </c>
      <c r="H9" s="4">
        <f>H5+H8</f>
        <v>58.031000000000006</v>
      </c>
      <c r="I9" s="4">
        <f>I5+I8</f>
        <v>50.992999999999995</v>
      </c>
      <c r="J9" s="4">
        <f>I9-K9</f>
        <v>27.367999999999981</v>
      </c>
      <c r="K9" s="4">
        <f>K5+K8</f>
        <v>23.625000000000014</v>
      </c>
      <c r="L9" s="4">
        <f>L5+L8</f>
        <v>46.78</v>
      </c>
      <c r="M9" s="4">
        <f>L9-N9</f>
        <v>34.852000000000004</v>
      </c>
      <c r="N9" s="4">
        <f>N5+N8</f>
        <v>11.927999999999997</v>
      </c>
      <c r="O9" s="7"/>
      <c r="P9" s="7"/>
    </row>
    <row r="10" spans="1:16" x14ac:dyDescent="0.35">
      <c r="A10" s="9" t="s">
        <v>21</v>
      </c>
      <c r="B10" s="37">
        <f>AVERAGE(C10:H10)</f>
        <v>0.21899074993718567</v>
      </c>
      <c r="C10" s="10">
        <f t="shared" ref="C10:N10" si="3">C9/C5</f>
        <v>0.22501895995022733</v>
      </c>
      <c r="D10" s="10">
        <f t="shared" si="3"/>
        <v>0.2255448481557428</v>
      </c>
      <c r="E10" s="10">
        <f t="shared" si="3"/>
        <v>0.22434877811977105</v>
      </c>
      <c r="F10" s="10">
        <f t="shared" si="3"/>
        <v>0.21452127892227621</v>
      </c>
      <c r="G10" s="10">
        <f t="shared" si="3"/>
        <v>0.22923183782671341</v>
      </c>
      <c r="H10" s="10">
        <f t="shared" si="3"/>
        <v>0.1952787966483831</v>
      </c>
      <c r="I10" s="10">
        <f t="shared" si="3"/>
        <v>0.14730496023664466</v>
      </c>
      <c r="J10" s="10">
        <f t="shared" si="3"/>
        <v>0.13822780718412855</v>
      </c>
      <c r="K10" s="10">
        <f t="shared" si="3"/>
        <v>0.15943339564451592</v>
      </c>
      <c r="L10" s="10">
        <f t="shared" si="3"/>
        <v>0.2500668199069867</v>
      </c>
      <c r="M10" s="10">
        <f t="shared" si="3"/>
        <v>0.2923580236557336</v>
      </c>
      <c r="N10" s="10">
        <f t="shared" si="3"/>
        <v>0.17577365163572056</v>
      </c>
      <c r="O10" s="7"/>
      <c r="P10" s="7"/>
    </row>
    <row r="11" spans="1:16" x14ac:dyDescent="0.35">
      <c r="A11" s="16"/>
      <c r="B11" s="3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7"/>
      <c r="P11" s="7"/>
    </row>
    <row r="12" spans="1:16" ht="43.5" x14ac:dyDescent="0.35">
      <c r="A12" s="16" t="s">
        <v>22</v>
      </c>
      <c r="B12" s="38">
        <f>B$3*B13</f>
        <v>572.064107810726</v>
      </c>
      <c r="C12" s="4">
        <v>302.77</v>
      </c>
      <c r="D12" s="4">
        <f>C12-E12</f>
        <v>165.00899999999999</v>
      </c>
      <c r="E12" s="4">
        <v>137.761</v>
      </c>
      <c r="F12" s="4">
        <v>197.358</v>
      </c>
      <c r="G12" s="4">
        <f>F12-H12</f>
        <v>110.459</v>
      </c>
      <c r="H12" s="4">
        <v>86.899000000000001</v>
      </c>
      <c r="I12" s="4">
        <v>139.05600000000001</v>
      </c>
      <c r="J12" s="4">
        <f t="shared" ref="J12:J22" si="4">I12-K12</f>
        <v>84.39500000000001</v>
      </c>
      <c r="K12" s="4">
        <v>54.661000000000001</v>
      </c>
      <c r="L12" s="4"/>
      <c r="M12" s="4"/>
      <c r="N12" s="4"/>
      <c r="O12" s="7"/>
      <c r="P12" s="7"/>
    </row>
    <row r="13" spans="1:16" x14ac:dyDescent="0.35">
      <c r="A13" s="9" t="s">
        <v>18</v>
      </c>
      <c r="B13" s="37">
        <f>AVERAGE(D13:H13)</f>
        <v>0.21816968833424247</v>
      </c>
      <c r="C13" s="41">
        <f>C12/C$3</f>
        <v>0.21412941544232569</v>
      </c>
      <c r="D13" s="41">
        <f>D12/D$3</f>
        <v>0.20929312249575407</v>
      </c>
      <c r="E13" s="41">
        <f t="shared" ref="E13:K13" si="5">E12/E$3</f>
        <v>0.22022485920322532</v>
      </c>
      <c r="F13" s="41">
        <f t="shared" si="5"/>
        <v>0.22017372212937902</v>
      </c>
      <c r="G13" s="41">
        <f t="shared" si="5"/>
        <v>0.21753489727753969</v>
      </c>
      <c r="H13" s="41">
        <f t="shared" si="5"/>
        <v>0.22362184056531428</v>
      </c>
      <c r="I13" s="41">
        <f t="shared" si="5"/>
        <v>0.28538533053398929</v>
      </c>
      <c r="J13" s="41">
        <f t="shared" si="5"/>
        <v>0.29784508314746327</v>
      </c>
      <c r="K13" s="41">
        <f t="shared" si="5"/>
        <v>0.26807091537725902</v>
      </c>
      <c r="L13" s="4"/>
      <c r="M13" s="4"/>
      <c r="N13" s="4"/>
      <c r="O13" s="7"/>
      <c r="P13" s="7"/>
    </row>
    <row r="14" spans="1:16" ht="31.5" customHeight="1" x14ac:dyDescent="0.35">
      <c r="A14" s="16" t="s">
        <v>23</v>
      </c>
      <c r="B14" s="38">
        <f>B$3*B15</f>
        <v>30.086224597373256</v>
      </c>
      <c r="C14" s="4">
        <v>10.183</v>
      </c>
      <c r="D14" s="4">
        <f t="shared" ref="D14:D22" si="6">C14-E14</f>
        <v>6.49</v>
      </c>
      <c r="E14" s="4">
        <v>3.6930000000000001</v>
      </c>
      <c r="F14" s="4">
        <v>13.127000000000001</v>
      </c>
      <c r="G14" s="4">
        <f t="shared" ref="G14:G22" si="7">F14-H14</f>
        <v>8.593</v>
      </c>
      <c r="H14" s="4">
        <v>4.5339999999999998</v>
      </c>
      <c r="I14" s="4">
        <v>2.028</v>
      </c>
      <c r="J14" s="4">
        <f t="shared" si="4"/>
        <v>0.96500000000000008</v>
      </c>
      <c r="K14" s="4">
        <v>1.0629999999999999</v>
      </c>
      <c r="L14" s="4"/>
      <c r="M14" s="4"/>
      <c r="N14" s="4"/>
      <c r="O14" s="7"/>
      <c r="P14" s="7"/>
    </row>
    <row r="15" spans="1:16" x14ac:dyDescent="0.35">
      <c r="A15" s="9" t="s">
        <v>18</v>
      </c>
      <c r="B15" s="37">
        <f>AVERAGE(D15:H15)</f>
        <v>1.147406759826765E-2</v>
      </c>
      <c r="C15" s="41">
        <f>C14/C$3</f>
        <v>7.2017697838266757E-3</v>
      </c>
      <c r="D15" s="41">
        <f>D14/D$3</f>
        <v>8.2317471471098184E-3</v>
      </c>
      <c r="E15" s="41">
        <f t="shared" ref="E15:K15" si="8">E14/E$3</f>
        <v>5.9036331402756307E-3</v>
      </c>
      <c r="F15" s="41">
        <f t="shared" si="8"/>
        <v>1.4644556847922855E-2</v>
      </c>
      <c r="G15" s="41">
        <f t="shared" si="8"/>
        <v>1.6922816359969749E-2</v>
      </c>
      <c r="H15" s="41">
        <f t="shared" si="8"/>
        <v>1.1667584496060195E-2</v>
      </c>
      <c r="I15" s="41">
        <f t="shared" si="8"/>
        <v>4.1620746341253182E-3</v>
      </c>
      <c r="J15" s="41">
        <f t="shared" si="8"/>
        <v>3.4056579801801301E-3</v>
      </c>
      <c r="K15" s="41">
        <f t="shared" si="8"/>
        <v>5.2132120350163059E-3</v>
      </c>
      <c r="L15" s="4"/>
      <c r="M15" s="4"/>
      <c r="N15" s="4"/>
      <c r="O15" s="7"/>
      <c r="P15" s="7"/>
    </row>
    <row r="16" spans="1:16" x14ac:dyDescent="0.35">
      <c r="A16" s="9" t="s">
        <v>24</v>
      </c>
      <c r="B16" s="37">
        <f>AVERAGE(D16:H16)</f>
        <v>0.39745721144716734</v>
      </c>
      <c r="C16" s="10">
        <f t="shared" ref="C16:K16" si="9">(C9+C12+C14)/C3</f>
        <v>0.39654643207223977</v>
      </c>
      <c r="D16" s="10">
        <f t="shared" si="9"/>
        <v>0.39400896233056115</v>
      </c>
      <c r="E16" s="10">
        <f t="shared" si="9"/>
        <v>0.39974454357546269</v>
      </c>
      <c r="F16" s="10">
        <f t="shared" si="9"/>
        <v>0.39896627970021448</v>
      </c>
      <c r="G16" s="10">
        <f t="shared" si="9"/>
        <v>0.40994257310310062</v>
      </c>
      <c r="H16" s="10">
        <f t="shared" si="9"/>
        <v>0.3846236985264978</v>
      </c>
      <c r="I16" s="10">
        <f t="shared" si="9"/>
        <v>0.3942005963998465</v>
      </c>
      <c r="J16" s="10">
        <f t="shared" si="9"/>
        <v>0.39783731895310426</v>
      </c>
      <c r="K16" s="10">
        <f t="shared" si="9"/>
        <v>0.38914690664770368</v>
      </c>
      <c r="L16" s="4"/>
      <c r="M16" s="4"/>
      <c r="N16" s="4"/>
      <c r="O16" s="7"/>
      <c r="P16" s="7"/>
    </row>
    <row r="17" spans="1:16" x14ac:dyDescent="0.35">
      <c r="A17" s="16"/>
      <c r="B17" s="3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7"/>
      <c r="P17" s="7"/>
    </row>
    <row r="18" spans="1:16" ht="31.5" customHeight="1" x14ac:dyDescent="0.35">
      <c r="A18" s="16" t="s">
        <v>25</v>
      </c>
      <c r="B18" s="38"/>
      <c r="C18" s="4">
        <v>0.75</v>
      </c>
      <c r="D18" s="4">
        <f t="shared" si="6"/>
        <v>-5.0999999999999996</v>
      </c>
      <c r="E18" s="4">
        <v>5.85</v>
      </c>
      <c r="F18" s="4">
        <v>43.55</v>
      </c>
      <c r="G18" s="4">
        <f t="shared" si="7"/>
        <v>23.849999999999998</v>
      </c>
      <c r="H18" s="4">
        <v>19.7</v>
      </c>
      <c r="I18" s="4">
        <v>80.5</v>
      </c>
      <c r="J18" s="4">
        <f t="shared" si="4"/>
        <v>56.6</v>
      </c>
      <c r="K18" s="4">
        <v>23.9</v>
      </c>
      <c r="L18" s="4"/>
      <c r="M18" s="4"/>
      <c r="N18" s="4"/>
      <c r="O18" s="7"/>
      <c r="P18" s="7"/>
    </row>
    <row r="19" spans="1:16" x14ac:dyDescent="0.35">
      <c r="A19" s="16" t="s">
        <v>26</v>
      </c>
      <c r="B19" s="38"/>
      <c r="C19" s="4">
        <v>-893.28499999999997</v>
      </c>
      <c r="D19" s="4">
        <f t="shared" si="6"/>
        <v>-453.81599999999997</v>
      </c>
      <c r="E19" s="4">
        <v>-439.46899999999999</v>
      </c>
      <c r="F19" s="4">
        <v>-737.56700000000001</v>
      </c>
      <c r="G19" s="4">
        <f t="shared" si="7"/>
        <v>-401.25200000000001</v>
      </c>
      <c r="H19" s="4">
        <v>-336.315</v>
      </c>
      <c r="I19" s="4">
        <v>-568.55499999999995</v>
      </c>
      <c r="J19" s="4">
        <f t="shared" si="4"/>
        <v>-320.89799999999991</v>
      </c>
      <c r="K19" s="4">
        <v>-247.65700000000001</v>
      </c>
      <c r="L19" s="4"/>
      <c r="M19" s="4"/>
      <c r="N19" s="4"/>
      <c r="O19" s="7"/>
      <c r="P19" s="7"/>
    </row>
    <row r="20" spans="1:16" x14ac:dyDescent="0.35">
      <c r="A20" s="9" t="s">
        <v>16</v>
      </c>
      <c r="B20" s="38"/>
      <c r="C20" s="10">
        <f t="shared" ref="C20:D20" si="10">C19/F19-1</f>
        <v>0.21112387078055272</v>
      </c>
      <c r="D20" s="10">
        <f t="shared" si="10"/>
        <v>0.13099997009360687</v>
      </c>
      <c r="E20" s="10">
        <f t="shared" ref="E20" si="11">E19/H19-1</f>
        <v>0.30671840387731741</v>
      </c>
      <c r="F20" s="10">
        <f t="shared" ref="F20" si="12">F19/I19-1</f>
        <v>0.29726587577279262</v>
      </c>
      <c r="G20" s="10">
        <f t="shared" ref="G20" si="13">G19/J19-1</f>
        <v>0.25040355502371514</v>
      </c>
      <c r="H20" s="10">
        <f t="shared" ref="H20" si="14">H19/K19-1</f>
        <v>0.35798705467642744</v>
      </c>
      <c r="I20" s="10" t="e">
        <f t="shared" ref="I20" si="15">I19/L19-1</f>
        <v>#DIV/0!</v>
      </c>
      <c r="J20" s="10"/>
      <c r="K20" s="10"/>
      <c r="L20" s="4"/>
      <c r="M20" s="4"/>
      <c r="N20" s="4"/>
      <c r="O20" s="7"/>
      <c r="P20" s="7"/>
    </row>
    <row r="21" spans="1:16" ht="31.5" customHeight="1" x14ac:dyDescent="0.35">
      <c r="A21" s="16" t="s">
        <v>27</v>
      </c>
      <c r="B21" s="38"/>
      <c r="C21" s="4">
        <v>0</v>
      </c>
      <c r="D21" s="4">
        <f t="shared" si="6"/>
        <v>0</v>
      </c>
      <c r="E21" s="4">
        <v>0</v>
      </c>
      <c r="F21" s="4">
        <v>161.64500000000001</v>
      </c>
      <c r="G21" s="4">
        <f t="shared" si="7"/>
        <v>161.64500000000001</v>
      </c>
      <c r="H21" s="4">
        <v>0</v>
      </c>
      <c r="I21" s="4">
        <v>0</v>
      </c>
      <c r="J21" s="4">
        <f t="shared" si="4"/>
        <v>0</v>
      </c>
      <c r="K21" s="4">
        <v>0</v>
      </c>
      <c r="L21" s="4"/>
      <c r="M21" s="4"/>
      <c r="N21" s="4"/>
      <c r="O21" s="7"/>
      <c r="P21" s="7"/>
    </row>
    <row r="22" spans="1:16" x14ac:dyDescent="0.35">
      <c r="A22" s="16" t="s">
        <v>28</v>
      </c>
      <c r="B22" s="38"/>
      <c r="C22" s="4">
        <v>54.377000000000002</v>
      </c>
      <c r="D22" s="4">
        <f t="shared" si="6"/>
        <v>21.736000000000004</v>
      </c>
      <c r="E22" s="4">
        <v>32.640999999999998</v>
      </c>
      <c r="F22" s="4">
        <v>46.912999999999997</v>
      </c>
      <c r="G22" s="4">
        <f t="shared" si="7"/>
        <v>16.882999999999996</v>
      </c>
      <c r="H22" s="4">
        <v>30.03</v>
      </c>
      <c r="I22" s="4">
        <v>94.23</v>
      </c>
      <c r="J22" s="4">
        <f t="shared" si="4"/>
        <v>45.443000000000005</v>
      </c>
      <c r="K22" s="4">
        <v>48.786999999999999</v>
      </c>
      <c r="L22" s="4"/>
      <c r="M22" s="4"/>
      <c r="N22" s="4"/>
      <c r="O22" s="7"/>
      <c r="P22" s="7"/>
    </row>
    <row r="23" spans="1:16" x14ac:dyDescent="0.35">
      <c r="A23" s="16" t="s">
        <v>29</v>
      </c>
      <c r="B23" s="39"/>
      <c r="C23" s="14">
        <v>-12.509</v>
      </c>
      <c r="D23" s="14">
        <f>C23-E23</f>
        <v>-8.2620000000000005</v>
      </c>
      <c r="E23" s="14">
        <v>-4.2469999999999999</v>
      </c>
      <c r="F23" s="14">
        <v>-4.9210000000000003</v>
      </c>
      <c r="G23" s="14">
        <f>F23-H23</f>
        <v>-2.4490000000000003</v>
      </c>
      <c r="H23" s="14">
        <v>-2.472</v>
      </c>
      <c r="I23" s="14">
        <v>-2.0110000000000001</v>
      </c>
      <c r="J23" s="14">
        <f>I23-K23</f>
        <v>-1.2290000000000001</v>
      </c>
      <c r="K23" s="14">
        <v>-0.78200000000000003</v>
      </c>
      <c r="L23" s="14">
        <v>1.02</v>
      </c>
      <c r="M23" s="14">
        <f>L23-N23</f>
        <v>0.76</v>
      </c>
      <c r="N23" s="14">
        <v>0.26</v>
      </c>
      <c r="O23" s="7"/>
      <c r="P23" s="7"/>
    </row>
    <row r="24" spans="1:16" x14ac:dyDescent="0.35">
      <c r="A24" s="17" t="s">
        <v>30</v>
      </c>
      <c r="B24" s="38">
        <f>B9+B12+B14+B28</f>
        <v>2.3275390752044132</v>
      </c>
      <c r="C24" s="4">
        <f>C9+C12+C14+C18+C19+C21+C22+C23</f>
        <v>-289.96699999999993</v>
      </c>
      <c r="D24" s="4">
        <f>C24-E24</f>
        <v>-134.80699999999993</v>
      </c>
      <c r="E24" s="4">
        <v>-155.16</v>
      </c>
      <c r="F24" s="4">
        <f>F9+F12+F14+F18+F19+F21+F22+F23</f>
        <v>-132.75699999999995</v>
      </c>
      <c r="G24" s="4">
        <f>F24-H24</f>
        <v>6.8430000000000462</v>
      </c>
      <c r="H24" s="4">
        <v>-139.6</v>
      </c>
      <c r="I24" s="4">
        <f>I9+I12+I14+I18+I19+I21+I22+I23</f>
        <v>-203.75899999999993</v>
      </c>
      <c r="J24" s="4">
        <f>I24-K24</f>
        <v>-107.35899999999992</v>
      </c>
      <c r="K24" s="4">
        <v>-96.4</v>
      </c>
      <c r="L24" s="4">
        <v>-257.04000000000002</v>
      </c>
      <c r="M24" s="4">
        <f>L24-N24</f>
        <v>-131.32000000000002</v>
      </c>
      <c r="N24" s="4">
        <v>-125.72</v>
      </c>
      <c r="O24" s="7"/>
      <c r="P24" s="7"/>
    </row>
    <row r="25" spans="1:16" x14ac:dyDescent="0.35">
      <c r="A25" s="16" t="s">
        <v>31</v>
      </c>
      <c r="B25" s="39"/>
      <c r="C25" s="14">
        <v>5.3999999999999999E-2</v>
      </c>
      <c r="D25" s="14">
        <f>C25-E25</f>
        <v>0.28400000000000003</v>
      </c>
      <c r="E25" s="14">
        <v>-0.23</v>
      </c>
      <c r="F25" s="14">
        <v>-0.33700000000000002</v>
      </c>
      <c r="G25" s="14">
        <f>F25-H25</f>
        <v>-6.7000000000000004E-2</v>
      </c>
      <c r="H25" s="14">
        <v>-0.27</v>
      </c>
      <c r="I25" s="14">
        <v>-1.163</v>
      </c>
      <c r="J25" s="14">
        <f>I25-K25</f>
        <v>-1.3620000000000001</v>
      </c>
      <c r="K25" s="14">
        <v>0.19900000000000001</v>
      </c>
      <c r="L25" s="14">
        <v>-7.0000000000000007E-2</v>
      </c>
      <c r="M25" s="14">
        <f>L25-N25</f>
        <v>-3.0000000000000006E-2</v>
      </c>
      <c r="N25" s="14">
        <v>-0.04</v>
      </c>
      <c r="O25" s="7"/>
      <c r="P25" s="7"/>
    </row>
    <row r="26" spans="1:16" ht="31.5" customHeight="1" thickBot="1" x14ac:dyDescent="0.4">
      <c r="A26" s="17" t="s">
        <v>32</v>
      </c>
      <c r="B26" s="40"/>
      <c r="C26" s="15">
        <f>C24+C25</f>
        <v>-289.91299999999995</v>
      </c>
      <c r="D26" s="15">
        <f>C26-E26</f>
        <v>-134.52299999999997</v>
      </c>
      <c r="E26" s="15">
        <f t="shared" ref="E26:N26" si="16">E24+E25</f>
        <v>-155.38999999999999</v>
      </c>
      <c r="F26" s="15">
        <f t="shared" si="16"/>
        <v>-133.09399999999994</v>
      </c>
      <c r="G26" s="15">
        <f>F26-H26</f>
        <v>6.7760000000000673</v>
      </c>
      <c r="H26" s="15">
        <f t="shared" si="16"/>
        <v>-139.87</v>
      </c>
      <c r="I26" s="15">
        <f t="shared" si="16"/>
        <v>-204.92199999999994</v>
      </c>
      <c r="J26" s="15">
        <f>I26-K26</f>
        <v>-108.72099999999993</v>
      </c>
      <c r="K26" s="15">
        <f t="shared" si="16"/>
        <v>-96.201000000000008</v>
      </c>
      <c r="L26" s="15">
        <f t="shared" si="16"/>
        <v>-257.11</v>
      </c>
      <c r="M26" s="15">
        <f>L26-N26</f>
        <v>-131.35000000000002</v>
      </c>
      <c r="N26" s="15">
        <f t="shared" si="16"/>
        <v>-125.76</v>
      </c>
      <c r="O26" s="7"/>
      <c r="P26" s="7"/>
    </row>
    <row r="27" spans="1:16" ht="15" thickTop="1" x14ac:dyDescent="0.35"/>
    <row r="28" spans="1:16" x14ac:dyDescent="0.35">
      <c r="A28" s="18" t="s">
        <v>33</v>
      </c>
      <c r="B28" s="44">
        <f>C28*(C28/F28)</f>
        <v>-1042.1750463846458</v>
      </c>
      <c r="C28" s="5">
        <f t="shared" ref="C28:K28" si="17">C19+C23+C22</f>
        <v>-851.41700000000003</v>
      </c>
      <c r="D28" s="5">
        <f>D19+D23+D22</f>
        <v>-440.34199999999998</v>
      </c>
      <c r="E28" s="5">
        <f t="shared" si="17"/>
        <v>-411.07499999999999</v>
      </c>
      <c r="F28" s="5">
        <f t="shared" si="17"/>
        <v>-695.57500000000005</v>
      </c>
      <c r="G28" s="5">
        <f t="shared" si="17"/>
        <v>-386.81800000000004</v>
      </c>
      <c r="H28" s="5">
        <f t="shared" si="17"/>
        <v>-308.75699999999995</v>
      </c>
      <c r="I28" s="5">
        <f t="shared" si="17"/>
        <v>-476.3359999999999</v>
      </c>
      <c r="J28" s="5">
        <f t="shared" si="17"/>
        <v>-276.68399999999991</v>
      </c>
      <c r="K28" s="5">
        <f t="shared" si="17"/>
        <v>-199.65200000000002</v>
      </c>
    </row>
    <row r="29" spans="1:16" x14ac:dyDescent="0.35">
      <c r="A29" s="9" t="s">
        <v>34</v>
      </c>
      <c r="B29" s="37"/>
      <c r="C29" s="10"/>
      <c r="D29" s="10">
        <f>D28/E28-1</f>
        <v>7.1196253724989278E-2</v>
      </c>
      <c r="E29" s="10">
        <f>E28/G28-1</f>
        <v>6.2709077654090395E-2</v>
      </c>
      <c r="F29" s="10"/>
      <c r="G29" s="10">
        <f>G28/H28-1</f>
        <v>0.25282341776866635</v>
      </c>
      <c r="H29" s="10">
        <f>H28/J28-1</f>
        <v>0.11591924361365336</v>
      </c>
      <c r="I29" s="10"/>
      <c r="J29" s="10">
        <f>J28/K28-1</f>
        <v>0.38583134654298434</v>
      </c>
      <c r="K29" s="10"/>
      <c r="L29" s="4"/>
      <c r="M29" s="4"/>
      <c r="N29" s="4"/>
      <c r="O29" s="7"/>
      <c r="P29" s="7"/>
    </row>
  </sheetData>
  <phoneticPr fontId="7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"/>
  <sheetViews>
    <sheetView workbookViewId="0">
      <selection activeCell="C11" sqref="C11"/>
    </sheetView>
  </sheetViews>
  <sheetFormatPr defaultRowHeight="14.5" x14ac:dyDescent="0.3"/>
  <cols>
    <col min="1" max="1" width="29.3984375" bestFit="1" customWidth="1"/>
    <col min="2" max="3" width="12" customWidth="1"/>
    <col min="4" max="4" width="9.59765625" bestFit="1" customWidth="1"/>
    <col min="5" max="5" width="10.69921875" customWidth="1"/>
    <col min="6" max="15" width="12" customWidth="1"/>
  </cols>
  <sheetData>
    <row r="1" spans="1:15" x14ac:dyDescent="0.3">
      <c r="A1" t="s">
        <v>51</v>
      </c>
      <c r="B1" s="1">
        <v>44742</v>
      </c>
      <c r="C1" s="1">
        <v>44561</v>
      </c>
      <c r="D1" s="1">
        <v>44377</v>
      </c>
      <c r="E1" s="1">
        <v>44196</v>
      </c>
      <c r="F1" s="1">
        <v>44012</v>
      </c>
      <c r="G1" s="1">
        <v>43830</v>
      </c>
      <c r="H1" s="1">
        <v>43646</v>
      </c>
      <c r="I1" s="1">
        <v>43465</v>
      </c>
      <c r="J1" s="1">
        <v>43281</v>
      </c>
      <c r="K1" s="1">
        <v>43100</v>
      </c>
      <c r="L1" s="1">
        <v>42916</v>
      </c>
      <c r="M1" s="1">
        <v>42735</v>
      </c>
      <c r="N1" s="1">
        <v>42551</v>
      </c>
      <c r="O1" s="1">
        <v>42369</v>
      </c>
    </row>
    <row r="2" spans="1:15" x14ac:dyDescent="0.3">
      <c r="A2" t="s">
        <v>52</v>
      </c>
      <c r="B2" t="s">
        <v>53</v>
      </c>
      <c r="C2" t="s">
        <v>54</v>
      </c>
      <c r="D2" t="s">
        <v>53</v>
      </c>
      <c r="E2" t="s">
        <v>54</v>
      </c>
      <c r="F2" t="s">
        <v>53</v>
      </c>
      <c r="G2" t="s">
        <v>54</v>
      </c>
      <c r="H2" t="s">
        <v>53</v>
      </c>
      <c r="I2" t="s">
        <v>54</v>
      </c>
      <c r="J2" t="s">
        <v>53</v>
      </c>
      <c r="K2" t="s">
        <v>54</v>
      </c>
      <c r="L2" t="s">
        <v>53</v>
      </c>
      <c r="M2" t="s">
        <v>54</v>
      </c>
      <c r="N2" t="s">
        <v>53</v>
      </c>
      <c r="O2" t="s">
        <v>54</v>
      </c>
    </row>
    <row r="3" spans="1:15" x14ac:dyDescent="0.3">
      <c r="A3" t="s">
        <v>55</v>
      </c>
      <c r="C3">
        <v>247.05</v>
      </c>
      <c r="D3">
        <v>57.554000000000002</v>
      </c>
      <c r="E3">
        <v>607.97900000000004</v>
      </c>
      <c r="F3">
        <v>340.06</v>
      </c>
      <c r="G3">
        <v>-172.386</v>
      </c>
      <c r="H3">
        <v>-71.459999999999994</v>
      </c>
      <c r="I3">
        <v>-234.83</v>
      </c>
      <c r="J3">
        <v>-134.04</v>
      </c>
      <c r="K3">
        <v>-197.96</v>
      </c>
      <c r="L3">
        <v>-67.260000000000005</v>
      </c>
      <c r="M3">
        <v>-207.73</v>
      </c>
      <c r="N3">
        <v>-93.12</v>
      </c>
      <c r="O3">
        <v>-218.45</v>
      </c>
    </row>
    <row r="4" spans="1:15" x14ac:dyDescent="0.3">
      <c r="A4" t="s">
        <v>56</v>
      </c>
      <c r="C4">
        <v>-388.01</v>
      </c>
      <c r="D4">
        <v>-113.92</v>
      </c>
      <c r="E4">
        <v>142.785</v>
      </c>
      <c r="F4">
        <v>88.35</v>
      </c>
      <c r="G4">
        <v>40.191000000000003</v>
      </c>
      <c r="H4">
        <v>-24.09</v>
      </c>
      <c r="I4">
        <v>378.28</v>
      </c>
      <c r="J4">
        <v>63.89</v>
      </c>
      <c r="K4">
        <v>219.69</v>
      </c>
      <c r="L4">
        <v>173.19</v>
      </c>
      <c r="M4">
        <v>-33.96</v>
      </c>
      <c r="N4">
        <v>36.1</v>
      </c>
      <c r="O4">
        <v>312.55</v>
      </c>
    </row>
    <row r="5" spans="1:15" x14ac:dyDescent="0.3">
      <c r="A5" t="s">
        <v>57</v>
      </c>
      <c r="B5" s="24"/>
      <c r="C5" s="24">
        <v>-177.31</v>
      </c>
      <c r="D5" s="24">
        <v>-36.56</v>
      </c>
      <c r="E5" s="24">
        <v>41.933</v>
      </c>
      <c r="F5" s="24">
        <v>91.29</v>
      </c>
      <c r="G5" s="24">
        <v>176.035</v>
      </c>
      <c r="H5" s="24">
        <v>51.19</v>
      </c>
      <c r="I5" s="24">
        <v>-137.71</v>
      </c>
      <c r="J5" s="24">
        <v>57.29</v>
      </c>
      <c r="K5" s="24">
        <v>33.93</v>
      </c>
      <c r="L5" s="24">
        <v>-91.55</v>
      </c>
      <c r="M5" s="24">
        <v>111.47</v>
      </c>
      <c r="N5" s="24">
        <v>-38.28</v>
      </c>
      <c r="O5" s="24">
        <v>-733.18</v>
      </c>
    </row>
    <row r="6" spans="1:15" x14ac:dyDescent="0.3">
      <c r="A6" t="s">
        <v>58</v>
      </c>
      <c r="B6">
        <f>SUM(B3:B5)</f>
        <v>0</v>
      </c>
      <c r="C6">
        <f t="shared" ref="C6" si="0">SUM(C3:C5)</f>
        <v>-318.27</v>
      </c>
      <c r="D6">
        <f>SUM(D3:D5)</f>
        <v>-92.926000000000002</v>
      </c>
      <c r="E6">
        <f t="shared" ref="E6:G6" si="1">SUM(E3:E5)</f>
        <v>792.697</v>
      </c>
      <c r="F6">
        <f>SUM(F3:F5)</f>
        <v>519.69999999999993</v>
      </c>
      <c r="G6">
        <f t="shared" si="1"/>
        <v>43.84</v>
      </c>
      <c r="H6">
        <f>SUM(H3:H5)</f>
        <v>-44.36</v>
      </c>
      <c r="I6">
        <f t="shared" ref="I6:O6" si="2">SUM(I3:I5)</f>
        <v>5.7399999999999523</v>
      </c>
      <c r="J6">
        <f t="shared" si="2"/>
        <v>-12.859999999999992</v>
      </c>
      <c r="K6">
        <f t="shared" si="2"/>
        <v>55.659999999999989</v>
      </c>
      <c r="L6">
        <f t="shared" si="2"/>
        <v>14.379999999999995</v>
      </c>
      <c r="M6">
        <f t="shared" si="2"/>
        <v>-130.22</v>
      </c>
      <c r="N6">
        <f t="shared" si="2"/>
        <v>-95.300000000000011</v>
      </c>
      <c r="O6">
        <f t="shared" si="2"/>
        <v>-639.07999999999993</v>
      </c>
    </row>
    <row r="8" spans="1:15" x14ac:dyDescent="0.3">
      <c r="A8" t="s">
        <v>59</v>
      </c>
      <c r="B8" s="24"/>
      <c r="C8" s="24">
        <v>942.47</v>
      </c>
      <c r="D8" s="24">
        <v>942.47900000000004</v>
      </c>
      <c r="E8" s="24">
        <v>149.71299999999999</v>
      </c>
      <c r="F8" s="24">
        <v>149.71299999999999</v>
      </c>
      <c r="G8" s="24">
        <v>105.901</v>
      </c>
      <c r="H8" s="24">
        <v>105.9</v>
      </c>
      <c r="I8" s="24">
        <v>100.2</v>
      </c>
      <c r="J8" s="24">
        <v>100.2</v>
      </c>
      <c r="K8" s="24">
        <v>44.4</v>
      </c>
      <c r="L8" s="24">
        <v>44.4</v>
      </c>
      <c r="M8" s="24">
        <v>174.81</v>
      </c>
      <c r="N8" s="24">
        <v>174.81</v>
      </c>
      <c r="O8" s="24">
        <v>819.19</v>
      </c>
    </row>
    <row r="9" spans="1:15" ht="15" thickBot="1" x14ac:dyDescent="0.35">
      <c r="A9" t="s">
        <v>60</v>
      </c>
      <c r="B9" s="25">
        <f>B6+B8</f>
        <v>0</v>
      </c>
      <c r="C9" s="25">
        <f t="shared" ref="C9" si="3">C6+C8</f>
        <v>624.20000000000005</v>
      </c>
      <c r="D9" s="25">
        <f>D6+D8</f>
        <v>849.553</v>
      </c>
      <c r="E9" s="25">
        <f t="shared" ref="E9:G9" si="4">E6+E8</f>
        <v>942.41</v>
      </c>
      <c r="F9" s="25">
        <f>F6+F8</f>
        <v>669.4129999999999</v>
      </c>
      <c r="G9" s="25">
        <f t="shared" si="4"/>
        <v>149.74099999999999</v>
      </c>
      <c r="H9" s="25">
        <f>H6+H8</f>
        <v>61.540000000000006</v>
      </c>
      <c r="I9" s="25">
        <f t="shared" ref="I9:O9" si="5">I6+I8</f>
        <v>105.93999999999996</v>
      </c>
      <c r="J9" s="25">
        <f t="shared" si="5"/>
        <v>87.34</v>
      </c>
      <c r="K9" s="25">
        <f t="shared" si="5"/>
        <v>100.05999999999999</v>
      </c>
      <c r="L9" s="25">
        <f t="shared" si="5"/>
        <v>58.779999999999994</v>
      </c>
      <c r="M9" s="25">
        <f t="shared" si="5"/>
        <v>44.59</v>
      </c>
      <c r="N9" s="25">
        <f t="shared" si="5"/>
        <v>79.509999999999991</v>
      </c>
      <c r="O9" s="25">
        <f t="shared" si="5"/>
        <v>180.11000000000013</v>
      </c>
    </row>
    <row r="10" spans="1:15" ht="15" thickTop="1" x14ac:dyDescent="0.3">
      <c r="A10" t="s">
        <v>61</v>
      </c>
      <c r="C10">
        <v>4.5999999999999999E-2</v>
      </c>
      <c r="D10">
        <v>1.6E-2</v>
      </c>
      <c r="E10">
        <v>6.9000000000000006E-2</v>
      </c>
      <c r="F10">
        <v>-3.9E-2</v>
      </c>
      <c r="G10">
        <v>-2.8000000000000001E-2</v>
      </c>
      <c r="H10">
        <v>-0.01</v>
      </c>
      <c r="I10">
        <v>-0.05</v>
      </c>
      <c r="J10">
        <v>0.01</v>
      </c>
      <c r="K10">
        <v>0.14000000000000001</v>
      </c>
      <c r="L10">
        <v>0.03</v>
      </c>
      <c r="M10">
        <v>-0.18</v>
      </c>
      <c r="N10">
        <v>-0.13</v>
      </c>
      <c r="O10">
        <v>-5.3</v>
      </c>
    </row>
    <row r="11" spans="1:15" x14ac:dyDescent="0.3">
      <c r="A11" t="s">
        <v>62</v>
      </c>
      <c r="C11">
        <v>150.93</v>
      </c>
      <c r="D11">
        <v>79.992999999999995</v>
      </c>
      <c r="E11">
        <v>88.355000000000004</v>
      </c>
      <c r="F11">
        <v>43.293999999999997</v>
      </c>
      <c r="G11">
        <v>139.94200000000001</v>
      </c>
      <c r="H11">
        <v>57.45</v>
      </c>
      <c r="I11">
        <v>140.11000000000001</v>
      </c>
      <c r="J11">
        <v>77.52</v>
      </c>
      <c r="K11">
        <v>-189.49</v>
      </c>
      <c r="L11">
        <v>-112.65</v>
      </c>
      <c r="M11">
        <v>-372.54</v>
      </c>
      <c r="N11">
        <v>-131.37</v>
      </c>
      <c r="O11">
        <v>-89.55</v>
      </c>
    </row>
  </sheetData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8"/>
  <sheetViews>
    <sheetView topLeftCell="A8" workbookViewId="0">
      <selection activeCell="B28" sqref="B28"/>
    </sheetView>
  </sheetViews>
  <sheetFormatPr defaultColWidth="9.09765625" defaultRowHeight="14.5" x14ac:dyDescent="0.3"/>
  <cols>
    <col min="1" max="1" width="31.296875" style="26" bestFit="1" customWidth="1"/>
    <col min="2" max="3" width="15.59765625" style="26" customWidth="1"/>
    <col min="4" max="4" width="15.59765625" style="26" hidden="1" customWidth="1"/>
    <col min="5" max="14" width="15.59765625" style="26" customWidth="1"/>
    <col min="15" max="16384" width="9.09765625" style="26"/>
  </cols>
  <sheetData>
    <row r="1" spans="1:14" x14ac:dyDescent="0.3">
      <c r="A1" s="26" t="s">
        <v>51</v>
      </c>
      <c r="B1" s="27">
        <v>44742</v>
      </c>
      <c r="C1" s="27">
        <v>44561</v>
      </c>
      <c r="D1" s="27">
        <v>44377</v>
      </c>
      <c r="E1" s="27">
        <v>44196</v>
      </c>
      <c r="F1" s="27">
        <v>44012</v>
      </c>
      <c r="G1" s="27">
        <v>43830</v>
      </c>
      <c r="H1" s="27">
        <v>43646</v>
      </c>
      <c r="I1" s="27">
        <v>43465</v>
      </c>
      <c r="J1" s="27">
        <v>43281</v>
      </c>
      <c r="K1" s="27">
        <v>43100</v>
      </c>
      <c r="L1" s="27">
        <v>42916</v>
      </c>
      <c r="M1" s="27">
        <v>42735</v>
      </c>
      <c r="N1" s="27">
        <v>42551</v>
      </c>
    </row>
    <row r="2" spans="1:14" x14ac:dyDescent="0.3">
      <c r="A2" s="26" t="s">
        <v>52</v>
      </c>
      <c r="B2" s="26" t="s">
        <v>53</v>
      </c>
      <c r="C2" s="26" t="s">
        <v>54</v>
      </c>
      <c r="D2" s="26" t="s">
        <v>53</v>
      </c>
      <c r="E2" s="26" t="s">
        <v>54</v>
      </c>
      <c r="F2" s="26" t="s">
        <v>53</v>
      </c>
      <c r="G2" s="26" t="s">
        <v>54</v>
      </c>
      <c r="H2" s="26" t="s">
        <v>53</v>
      </c>
      <c r="I2" s="26" t="s">
        <v>54</v>
      </c>
      <c r="J2" s="26" t="s">
        <v>53</v>
      </c>
      <c r="K2" s="26" t="s">
        <v>54</v>
      </c>
      <c r="L2" s="26" t="s">
        <v>53</v>
      </c>
      <c r="M2" s="26" t="s">
        <v>54</v>
      </c>
      <c r="N2" s="26" t="s">
        <v>53</v>
      </c>
    </row>
    <row r="3" spans="1:14" x14ac:dyDescent="0.3">
      <c r="A3" s="26" t="s">
        <v>63</v>
      </c>
      <c r="B3" s="26">
        <v>2445.0219999999999</v>
      </c>
      <c r="C3" s="26">
        <v>2167.23</v>
      </c>
      <c r="D3" s="26">
        <v>1889.3910000000001</v>
      </c>
      <c r="E3" s="26">
        <v>1811.796</v>
      </c>
      <c r="F3" s="26">
        <v>1819.92</v>
      </c>
      <c r="G3" s="26">
        <v>1980.48</v>
      </c>
      <c r="H3" s="26">
        <v>2115.33</v>
      </c>
      <c r="I3" s="26">
        <v>1865.98</v>
      </c>
      <c r="J3" s="26">
        <v>1990.6</v>
      </c>
      <c r="K3" s="26">
        <v>1940.19</v>
      </c>
      <c r="L3" s="26">
        <v>1878.88</v>
      </c>
      <c r="M3" s="26">
        <v>1865.52</v>
      </c>
      <c r="N3" s="26">
        <v>1940.55</v>
      </c>
    </row>
    <row r="4" spans="1:14" x14ac:dyDescent="0.3">
      <c r="A4" s="26" t="s">
        <v>64</v>
      </c>
      <c r="B4" s="26">
        <v>940.13699999999994</v>
      </c>
      <c r="C4" s="26">
        <v>1089.059</v>
      </c>
      <c r="D4" s="26">
        <v>1199.1569999999999</v>
      </c>
      <c r="E4" s="26">
        <v>1196.6089999999999</v>
      </c>
      <c r="F4" s="26">
        <v>958.53</v>
      </c>
      <c r="G4" s="26">
        <v>422.77</v>
      </c>
      <c r="H4" s="26">
        <v>255.94</v>
      </c>
      <c r="I4" s="26">
        <v>260.87</v>
      </c>
      <c r="J4" s="26">
        <v>244.48</v>
      </c>
      <c r="K4" s="26">
        <v>396.3</v>
      </c>
      <c r="L4" s="26">
        <v>354.13</v>
      </c>
      <c r="M4" s="26">
        <v>456.84</v>
      </c>
      <c r="N4" s="26">
        <v>448.96</v>
      </c>
    </row>
    <row r="5" spans="1:14" x14ac:dyDescent="0.3">
      <c r="A5" s="26" t="s">
        <v>65</v>
      </c>
      <c r="B5" s="26">
        <v>797.03800000000001</v>
      </c>
      <c r="C5" s="26">
        <v>797.00900000000001</v>
      </c>
      <c r="D5" s="26">
        <v>597.02300000000002</v>
      </c>
      <c r="E5" s="26">
        <v>705.69500000000005</v>
      </c>
      <c r="F5" s="26">
        <v>601.16</v>
      </c>
      <c r="G5" s="26">
        <v>753.88</v>
      </c>
      <c r="H5" s="26">
        <v>624.39</v>
      </c>
      <c r="I5" s="26">
        <v>416.98</v>
      </c>
      <c r="J5" s="26">
        <v>526.54</v>
      </c>
      <c r="K5" s="26">
        <v>471.7</v>
      </c>
      <c r="L5" s="26">
        <v>309.05</v>
      </c>
      <c r="M5" s="26">
        <v>324.70999999999998</v>
      </c>
      <c r="N5" s="26">
        <v>263.04000000000002</v>
      </c>
    </row>
    <row r="6" spans="1:14" x14ac:dyDescent="0.3">
      <c r="A6" s="26" t="s">
        <v>66</v>
      </c>
      <c r="B6" s="26">
        <f t="shared" ref="B6:G6" si="0">B4-B5</f>
        <v>143.09899999999993</v>
      </c>
      <c r="C6" s="26">
        <f t="shared" si="0"/>
        <v>292.04999999999995</v>
      </c>
      <c r="D6" s="26">
        <f t="shared" si="0"/>
        <v>602.1339999999999</v>
      </c>
      <c r="E6" s="26">
        <f t="shared" si="0"/>
        <v>490.91399999999987</v>
      </c>
      <c r="F6" s="26">
        <f t="shared" si="0"/>
        <v>357.37</v>
      </c>
      <c r="G6" s="26">
        <f t="shared" si="0"/>
        <v>-331.11</v>
      </c>
      <c r="K6" s="26">
        <v>-75.400000000000006</v>
      </c>
      <c r="L6" s="26">
        <v>45.08</v>
      </c>
      <c r="M6" s="26">
        <v>132.13</v>
      </c>
      <c r="N6" s="26">
        <v>185.92</v>
      </c>
    </row>
    <row r="7" spans="1:14" x14ac:dyDescent="0.3">
      <c r="A7" s="26" t="s">
        <v>67</v>
      </c>
      <c r="B7" s="26">
        <v>388.37400000000002</v>
      </c>
      <c r="C7" s="26">
        <v>398.01600000000002</v>
      </c>
      <c r="D7" s="26">
        <v>273.95999999999998</v>
      </c>
      <c r="E7" s="26">
        <v>205.02199999999999</v>
      </c>
      <c r="F7" s="26">
        <v>166.34</v>
      </c>
      <c r="G7" s="26">
        <v>197.76</v>
      </c>
      <c r="H7" s="26">
        <v>168.22</v>
      </c>
      <c r="I7" s="26">
        <v>1.48</v>
      </c>
      <c r="J7" s="26">
        <v>2.42</v>
      </c>
      <c r="K7" s="26">
        <v>2.16</v>
      </c>
      <c r="L7" s="26">
        <v>0.79</v>
      </c>
      <c r="M7" s="26">
        <v>0.99</v>
      </c>
      <c r="N7" s="26">
        <v>0.96</v>
      </c>
    </row>
    <row r="8" spans="1:14" x14ac:dyDescent="0.3">
      <c r="A8" s="26" t="s">
        <v>68</v>
      </c>
    </row>
    <row r="9" spans="1:14" x14ac:dyDescent="0.3">
      <c r="A9" s="26" t="s">
        <v>69</v>
      </c>
      <c r="K9" s="26">
        <v>1862.63</v>
      </c>
      <c r="L9" s="26">
        <v>1923.17</v>
      </c>
      <c r="M9" s="26">
        <v>1996.66</v>
      </c>
      <c r="N9" s="26">
        <v>2125.5100000000002</v>
      </c>
    </row>
    <row r="10" spans="1:14" x14ac:dyDescent="0.3">
      <c r="A10" s="26" t="s">
        <v>70</v>
      </c>
      <c r="B10" s="26">
        <v>1795.44</v>
      </c>
      <c r="C10" s="26">
        <v>1774.17</v>
      </c>
      <c r="D10" s="26">
        <v>1777.0070000000001</v>
      </c>
      <c r="E10" s="26">
        <v>1747.693</v>
      </c>
      <c r="F10" s="26">
        <v>1746.76</v>
      </c>
      <c r="G10" s="26">
        <v>1293.3900000000001</v>
      </c>
      <c r="H10" s="26">
        <v>1283.9100000000001</v>
      </c>
      <c r="I10" s="26">
        <v>1280.19</v>
      </c>
      <c r="J10" s="26">
        <v>1277.18</v>
      </c>
      <c r="K10" s="26">
        <v>1268.9100000000001</v>
      </c>
      <c r="L10" s="26">
        <v>1268.9100000000001</v>
      </c>
      <c r="M10" s="26">
        <v>1268.9100000000001</v>
      </c>
      <c r="N10" s="26">
        <v>1268.9100000000001</v>
      </c>
    </row>
    <row r="11" spans="1:14" x14ac:dyDescent="0.3">
      <c r="A11" s="26" t="s">
        <v>71</v>
      </c>
      <c r="K11" s="26">
        <v>593.72</v>
      </c>
      <c r="L11" s="26">
        <v>654.26</v>
      </c>
      <c r="M11" s="26">
        <v>727.75</v>
      </c>
      <c r="N11" s="26">
        <v>856.59</v>
      </c>
    </row>
    <row r="12" spans="1:14" x14ac:dyDescent="0.3">
      <c r="A12" s="26" t="s">
        <v>72</v>
      </c>
      <c r="B12" s="26">
        <v>2199.7469999999998</v>
      </c>
      <c r="C12" s="26">
        <v>2061.7829999999999</v>
      </c>
      <c r="D12" s="26">
        <v>2217.587</v>
      </c>
      <c r="E12" s="26">
        <v>2097.6880000000001</v>
      </c>
      <c r="F12" s="26">
        <v>2011</v>
      </c>
      <c r="G12" s="26">
        <v>1451.61</v>
      </c>
      <c r="H12" s="26">
        <v>1578.66</v>
      </c>
      <c r="I12" s="26">
        <v>1708.39</v>
      </c>
      <c r="J12" s="26">
        <v>1706.11</v>
      </c>
      <c r="K12" s="26">
        <v>1862.63</v>
      </c>
      <c r="L12" s="26">
        <v>1923.17</v>
      </c>
      <c r="M12" s="26">
        <v>1996.66</v>
      </c>
      <c r="N12" s="26">
        <v>2125.5100000000002</v>
      </c>
    </row>
    <row r="13" spans="1:14" x14ac:dyDescent="0.3">
      <c r="A13" s="26" t="s">
        <v>73</v>
      </c>
      <c r="B13" s="26">
        <v>83.206000000000003</v>
      </c>
      <c r="C13" s="26">
        <v>71.343000000000004</v>
      </c>
      <c r="D13" s="26">
        <v>62.085999999999999</v>
      </c>
      <c r="E13" s="26">
        <v>59.686</v>
      </c>
      <c r="F13" s="26">
        <v>66.290000000000006</v>
      </c>
      <c r="G13" s="26">
        <v>72.83</v>
      </c>
      <c r="H13" s="26">
        <v>79.45</v>
      </c>
      <c r="I13" s="26">
        <v>87.65</v>
      </c>
      <c r="J13" s="26">
        <v>100.68</v>
      </c>
      <c r="K13" s="26">
        <v>99.83</v>
      </c>
      <c r="L13" s="26">
        <v>109.27</v>
      </c>
      <c r="M13" s="26">
        <v>112.25</v>
      </c>
      <c r="N13" s="26">
        <v>118.87</v>
      </c>
    </row>
    <row r="14" spans="1:14" x14ac:dyDescent="0.3">
      <c r="A14" s="26" t="s">
        <v>74</v>
      </c>
      <c r="K14" s="26">
        <v>1152.3900000000001</v>
      </c>
      <c r="L14" s="26">
        <v>1030.9000000000001</v>
      </c>
      <c r="M14" s="26">
        <v>917.05</v>
      </c>
      <c r="N14" s="26">
        <v>798.21</v>
      </c>
    </row>
    <row r="15" spans="1:14" x14ac:dyDescent="0.3">
      <c r="A15" s="26" t="s">
        <v>75</v>
      </c>
      <c r="B15" s="26" t="s">
        <v>76</v>
      </c>
      <c r="C15" s="26" t="s">
        <v>76</v>
      </c>
      <c r="D15" s="26" t="s">
        <v>76</v>
      </c>
      <c r="E15" s="26" t="s">
        <v>76</v>
      </c>
      <c r="F15" s="26" t="s">
        <v>76</v>
      </c>
      <c r="G15" s="26" t="s">
        <v>76</v>
      </c>
      <c r="H15" s="26" t="s">
        <v>76</v>
      </c>
      <c r="I15" s="26" t="s">
        <v>76</v>
      </c>
      <c r="J15" s="26" t="s">
        <v>76</v>
      </c>
      <c r="K15" s="26" t="s">
        <v>76</v>
      </c>
      <c r="L15" s="26" t="s">
        <v>76</v>
      </c>
      <c r="M15" s="26" t="s">
        <v>76</v>
      </c>
      <c r="N15" s="26" t="s">
        <v>76</v>
      </c>
    </row>
    <row r="16" spans="1:14" x14ac:dyDescent="0.3">
      <c r="A16" s="26" t="s">
        <v>77</v>
      </c>
    </row>
    <row r="17" spans="1:14" x14ac:dyDescent="0.3">
      <c r="A17" s="26" t="s">
        <v>78</v>
      </c>
      <c r="K17" s="26">
        <v>675.16</v>
      </c>
      <c r="L17" s="26">
        <v>724.58</v>
      </c>
      <c r="M17" s="26">
        <v>828.02</v>
      </c>
      <c r="N17" s="26">
        <v>1018.86</v>
      </c>
    </row>
    <row r="18" spans="1:14" x14ac:dyDescent="0.3">
      <c r="A18" s="26" t="s">
        <v>79</v>
      </c>
      <c r="N18" s="26">
        <v>0.11</v>
      </c>
    </row>
    <row r="19" spans="1:14" x14ac:dyDescent="0.3">
      <c r="A19" s="26" t="s">
        <v>80</v>
      </c>
      <c r="B19" s="26">
        <v>137.54</v>
      </c>
      <c r="C19" s="26">
        <v>134.12799999999999</v>
      </c>
      <c r="D19" s="26">
        <v>127.642</v>
      </c>
      <c r="E19" s="26">
        <v>126.57299999999999</v>
      </c>
      <c r="F19" s="26">
        <v>119.568</v>
      </c>
      <c r="G19" s="26">
        <v>95.76</v>
      </c>
      <c r="H19" s="26">
        <v>68.3</v>
      </c>
      <c r="I19" s="26">
        <v>54.32</v>
      </c>
      <c r="J19" s="26">
        <v>32.409999999999997</v>
      </c>
      <c r="K19" s="26">
        <v>26.91</v>
      </c>
      <c r="L19" s="26">
        <v>19.11</v>
      </c>
      <c r="M19" s="26">
        <v>17.829999999999998</v>
      </c>
      <c r="N19" s="26">
        <v>13.08</v>
      </c>
    </row>
    <row r="20" spans="1:14" x14ac:dyDescent="0.3">
      <c r="A20" s="26" t="s">
        <v>81</v>
      </c>
      <c r="B20" s="26">
        <v>575.83900000000006</v>
      </c>
      <c r="C20" s="26">
        <v>624.24699999999996</v>
      </c>
      <c r="D20" s="26">
        <v>849.577</v>
      </c>
      <c r="E20" s="26">
        <v>942.47</v>
      </c>
      <c r="F20" s="26">
        <v>669.37099999999998</v>
      </c>
      <c r="G20" s="26">
        <v>149.71</v>
      </c>
      <c r="H20" s="26">
        <v>61.54</v>
      </c>
      <c r="I20" s="26">
        <v>105.9</v>
      </c>
      <c r="J20" s="26">
        <v>87.35</v>
      </c>
      <c r="K20" s="26">
        <v>100.2</v>
      </c>
      <c r="L20" s="26">
        <v>58.81</v>
      </c>
      <c r="M20" s="26">
        <v>44.4</v>
      </c>
      <c r="N20" s="26">
        <v>79.37</v>
      </c>
    </row>
    <row r="21" spans="1:14" x14ac:dyDescent="0.3">
      <c r="A21" s="26" t="s">
        <v>82</v>
      </c>
      <c r="B21" s="26">
        <v>319.57</v>
      </c>
      <c r="C21" s="26">
        <v>254.00399999999999</v>
      </c>
      <c r="D21" s="26">
        <v>249.398</v>
      </c>
      <c r="E21" s="26">
        <v>319.88</v>
      </c>
      <c r="F21" s="26">
        <v>242.80799999999999</v>
      </c>
      <c r="G21" s="26">
        <v>168.72</v>
      </c>
      <c r="H21" s="26">
        <v>200.06</v>
      </c>
      <c r="I21" s="26">
        <v>146.49</v>
      </c>
      <c r="J21" s="26">
        <v>100.43</v>
      </c>
      <c r="K21" s="26">
        <v>92.95</v>
      </c>
      <c r="L21" s="26">
        <v>57.32</v>
      </c>
      <c r="M21" s="26">
        <v>22.71</v>
      </c>
      <c r="N21" s="26">
        <v>13.75</v>
      </c>
    </row>
    <row r="22" spans="1:14" x14ac:dyDescent="0.3">
      <c r="A22" s="26" t="s">
        <v>83</v>
      </c>
      <c r="B22" s="26" t="s">
        <v>76</v>
      </c>
      <c r="C22" s="26" t="s">
        <v>76</v>
      </c>
      <c r="D22" s="26" t="s">
        <v>76</v>
      </c>
      <c r="E22" s="26" t="s">
        <v>76</v>
      </c>
      <c r="F22" s="26" t="s">
        <v>76</v>
      </c>
      <c r="G22" s="26" t="s">
        <v>76</v>
      </c>
      <c r="H22" s="26" t="s">
        <v>76</v>
      </c>
      <c r="I22" s="26" t="s">
        <v>76</v>
      </c>
      <c r="J22" s="26" t="s">
        <v>76</v>
      </c>
      <c r="K22" s="26">
        <v>219.62</v>
      </c>
      <c r="L22" s="26">
        <v>93.37</v>
      </c>
      <c r="M22" s="26">
        <v>184.14</v>
      </c>
      <c r="N22" s="26">
        <v>33.85</v>
      </c>
    </row>
    <row r="23" spans="1:14" x14ac:dyDescent="0.3">
      <c r="A23" s="26" t="s">
        <v>84</v>
      </c>
      <c r="B23" s="26" t="s">
        <v>76</v>
      </c>
      <c r="C23" s="26" t="s">
        <v>76</v>
      </c>
      <c r="D23" s="26" t="s">
        <v>76</v>
      </c>
      <c r="E23" s="26" t="s">
        <v>76</v>
      </c>
      <c r="F23" s="26" t="s">
        <v>76</v>
      </c>
      <c r="G23" s="26" t="s">
        <v>76</v>
      </c>
      <c r="H23" s="26" t="s">
        <v>76</v>
      </c>
      <c r="I23" s="26" t="s">
        <v>76</v>
      </c>
      <c r="J23" s="26" t="s">
        <v>76</v>
      </c>
      <c r="K23" s="26" t="s">
        <v>76</v>
      </c>
      <c r="L23" s="26" t="s">
        <v>76</v>
      </c>
      <c r="M23" s="26" t="s">
        <v>76</v>
      </c>
      <c r="N23" s="26" t="s">
        <v>76</v>
      </c>
    </row>
    <row r="24" spans="1:14" x14ac:dyDescent="0.3">
      <c r="A24" s="26" t="s">
        <v>85</v>
      </c>
      <c r="B24" s="26">
        <f t="shared" ref="B24:F24" si="1">B3+B4</f>
        <v>3385.1589999999997</v>
      </c>
      <c r="C24" s="26">
        <f t="shared" si="1"/>
        <v>3256.2889999999998</v>
      </c>
      <c r="D24" s="26">
        <f t="shared" si="1"/>
        <v>3088.5479999999998</v>
      </c>
      <c r="E24" s="26">
        <f t="shared" si="1"/>
        <v>3008.4049999999997</v>
      </c>
      <c r="F24" s="26">
        <f t="shared" si="1"/>
        <v>2778.45</v>
      </c>
      <c r="G24" s="26">
        <f>G3+G4</f>
        <v>2403.25</v>
      </c>
      <c r="H24" s="26">
        <v>2371.27</v>
      </c>
      <c r="I24" s="26">
        <v>2126.85</v>
      </c>
      <c r="J24" s="26">
        <v>2235.08</v>
      </c>
      <c r="K24" s="26">
        <v>2336.4899999999998</v>
      </c>
      <c r="L24" s="26">
        <v>2233.0100000000002</v>
      </c>
      <c r="M24" s="26">
        <v>2322.36</v>
      </c>
      <c r="N24" s="26">
        <v>2389.5100000000002</v>
      </c>
    </row>
    <row r="25" spans="1:14" x14ac:dyDescent="0.3">
      <c r="A25" s="26" t="s">
        <v>86</v>
      </c>
      <c r="B25" s="26">
        <f t="shared" ref="B25:F25" si="2">B5+B7</f>
        <v>1185.412</v>
      </c>
      <c r="C25" s="26">
        <f t="shared" si="2"/>
        <v>1195.0250000000001</v>
      </c>
      <c r="D25" s="26">
        <f t="shared" si="2"/>
        <v>870.98299999999995</v>
      </c>
      <c r="E25" s="26">
        <f t="shared" si="2"/>
        <v>910.7170000000001</v>
      </c>
      <c r="F25" s="26">
        <f t="shared" si="2"/>
        <v>767.5</v>
      </c>
      <c r="G25" s="26">
        <f>G5+G7</f>
        <v>951.64</v>
      </c>
      <c r="H25" s="26">
        <v>792.61</v>
      </c>
      <c r="I25" s="26">
        <v>418.46</v>
      </c>
      <c r="J25" s="26">
        <v>528.96</v>
      </c>
      <c r="K25" s="26">
        <v>473.86</v>
      </c>
      <c r="L25" s="26">
        <v>309.85000000000002</v>
      </c>
      <c r="M25" s="26">
        <v>325.7</v>
      </c>
      <c r="N25" s="26">
        <v>264.01</v>
      </c>
    </row>
    <row r="26" spans="1:14" x14ac:dyDescent="0.3">
      <c r="A26" s="26" t="s">
        <v>87</v>
      </c>
      <c r="B26" s="28"/>
      <c r="C26" s="28"/>
      <c r="D26" s="28"/>
      <c r="E26" s="28"/>
      <c r="F26" s="28"/>
      <c r="G26" s="28">
        <v>817584000</v>
      </c>
      <c r="H26" s="28">
        <v>814641000</v>
      </c>
      <c r="I26" s="28">
        <v>812165000</v>
      </c>
      <c r="J26" s="28">
        <v>810977000</v>
      </c>
      <c r="K26" s="29">
        <v>809016643</v>
      </c>
      <c r="L26" s="29">
        <v>809016643</v>
      </c>
      <c r="M26" s="29">
        <v>809016643</v>
      </c>
      <c r="N26" s="29">
        <v>809016643</v>
      </c>
    </row>
    <row r="28" spans="1:14" x14ac:dyDescent="0.3">
      <c r="B28" s="26">
        <f>B24-B25-B12</f>
        <v>0</v>
      </c>
      <c r="C28" s="26">
        <f>C24-C25-C12</f>
        <v>-0.51900000000023283</v>
      </c>
      <c r="D28" s="26">
        <f>D24-D25-D12</f>
        <v>-2.2000000000389264E-2</v>
      </c>
      <c r="E28" s="26">
        <f>E24-E25-E12</f>
        <v>0</v>
      </c>
      <c r="F28" s="26">
        <f>F24-F25-F12</f>
        <v>-5.0000000000181899E-2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M29"/>
  <sheetViews>
    <sheetView workbookViewId="0">
      <pane xSplit="1" ySplit="1" topLeftCell="BA2" activePane="bottomRight" state="frozen"/>
      <selection pane="topRight" activeCell="B1" sqref="B1"/>
      <selection pane="bottomLeft" activeCell="A2" sqref="A2"/>
      <selection pane="bottomRight" activeCell="BJ15" sqref="BJ15"/>
    </sheetView>
  </sheetViews>
  <sheetFormatPr defaultRowHeight="14.5" x14ac:dyDescent="0.3"/>
  <cols>
    <col min="1" max="1" width="28.3984375" style="30" customWidth="1"/>
    <col min="2" max="11" width="6.69921875" hidden="1" customWidth="1"/>
    <col min="12" max="13" width="7.69921875" hidden="1" customWidth="1"/>
    <col min="14" max="18" width="8.09765625" hidden="1" customWidth="1"/>
    <col min="19" max="34" width="9.296875" hidden="1" customWidth="1"/>
    <col min="35" max="37" width="9.09765625" hidden="1" customWidth="1"/>
    <col min="38" max="38" width="7.8984375" hidden="1" customWidth="1"/>
    <col min="39" max="43" width="0" hidden="1" customWidth="1"/>
    <col min="44" max="55" width="8.296875" bestFit="1" customWidth="1"/>
    <col min="56" max="62" width="10.8984375" bestFit="1" customWidth="1"/>
    <col min="63" max="63" width="7.3984375" bestFit="1" customWidth="1"/>
  </cols>
  <sheetData>
    <row r="1" spans="1:65" x14ac:dyDescent="0.3">
      <c r="B1">
        <v>201707</v>
      </c>
      <c r="C1">
        <v>201708</v>
      </c>
      <c r="D1">
        <v>201709</v>
      </c>
      <c r="E1">
        <v>201710</v>
      </c>
      <c r="F1">
        <v>201711</v>
      </c>
      <c r="G1">
        <v>201712</v>
      </c>
      <c r="H1">
        <v>201801</v>
      </c>
      <c r="I1">
        <v>201802</v>
      </c>
      <c r="J1">
        <v>201803</v>
      </c>
      <c r="K1">
        <v>201804</v>
      </c>
      <c r="L1">
        <v>201805</v>
      </c>
      <c r="M1">
        <v>201806</v>
      </c>
      <c r="N1">
        <v>201807</v>
      </c>
      <c r="O1">
        <v>201808</v>
      </c>
      <c r="P1">
        <v>201809</v>
      </c>
      <c r="Q1">
        <v>201810</v>
      </c>
      <c r="R1">
        <v>201811</v>
      </c>
      <c r="S1">
        <v>201812</v>
      </c>
      <c r="T1">
        <v>201901</v>
      </c>
      <c r="U1">
        <v>201902</v>
      </c>
      <c r="V1">
        <v>201903</v>
      </c>
      <c r="W1">
        <v>201904</v>
      </c>
      <c r="X1">
        <v>201905</v>
      </c>
      <c r="Y1">
        <v>201906</v>
      </c>
      <c r="Z1">
        <v>201907</v>
      </c>
      <c r="AA1">
        <v>201908</v>
      </c>
      <c r="AB1">
        <v>201909</v>
      </c>
      <c r="AC1">
        <v>201910</v>
      </c>
      <c r="AD1">
        <v>201911</v>
      </c>
      <c r="AE1">
        <v>201912</v>
      </c>
      <c r="AF1">
        <v>202001</v>
      </c>
      <c r="AG1">
        <v>202002</v>
      </c>
      <c r="AH1">
        <v>202003</v>
      </c>
      <c r="AI1">
        <v>202004</v>
      </c>
      <c r="AJ1">
        <v>202005</v>
      </c>
      <c r="AK1">
        <v>202006</v>
      </c>
      <c r="AL1">
        <v>202007</v>
      </c>
      <c r="AM1">
        <v>202008</v>
      </c>
      <c r="AN1">
        <v>202009</v>
      </c>
      <c r="AO1">
        <v>202010</v>
      </c>
      <c r="AP1">
        <v>202011</v>
      </c>
      <c r="AQ1">
        <v>202012</v>
      </c>
      <c r="AR1">
        <v>202101</v>
      </c>
      <c r="AS1">
        <v>202102</v>
      </c>
      <c r="AT1">
        <v>202103</v>
      </c>
      <c r="AU1">
        <v>202104</v>
      </c>
      <c r="AV1">
        <v>202105</v>
      </c>
      <c r="AW1">
        <v>202106</v>
      </c>
      <c r="AX1">
        <v>202107</v>
      </c>
      <c r="AY1">
        <v>202108</v>
      </c>
      <c r="AZ1">
        <v>202109</v>
      </c>
      <c r="BA1">
        <v>202110</v>
      </c>
      <c r="BB1">
        <v>202111</v>
      </c>
      <c r="BC1">
        <v>202112</v>
      </c>
      <c r="BD1">
        <v>202201</v>
      </c>
      <c r="BE1">
        <v>202202</v>
      </c>
      <c r="BF1">
        <v>202203</v>
      </c>
      <c r="BG1">
        <v>202204</v>
      </c>
      <c r="BH1">
        <v>202205</v>
      </c>
      <c r="BI1">
        <v>202206</v>
      </c>
      <c r="BJ1">
        <v>202207</v>
      </c>
      <c r="BK1">
        <v>202208</v>
      </c>
    </row>
    <row r="2" spans="1:65" x14ac:dyDescent="0.3">
      <c r="A2" s="30" t="s">
        <v>88</v>
      </c>
      <c r="B2" s="29">
        <v>6000</v>
      </c>
      <c r="C2" s="29">
        <v>6200</v>
      </c>
      <c r="D2" s="29">
        <v>6000</v>
      </c>
      <c r="E2" s="29">
        <v>6900</v>
      </c>
      <c r="F2" s="29">
        <v>7400</v>
      </c>
      <c r="G2" s="32">
        <v>7600</v>
      </c>
      <c r="H2" s="29">
        <v>7600</v>
      </c>
      <c r="I2" s="29">
        <v>7800</v>
      </c>
      <c r="J2" s="29">
        <v>8100</v>
      </c>
      <c r="K2" s="29">
        <v>9200</v>
      </c>
      <c r="L2" s="29">
        <v>10800</v>
      </c>
      <c r="M2" s="29">
        <v>10100</v>
      </c>
      <c r="N2" s="29">
        <v>10200</v>
      </c>
      <c r="O2" s="29">
        <v>10900</v>
      </c>
      <c r="P2" s="29">
        <v>11600</v>
      </c>
      <c r="Q2" s="29">
        <v>12900</v>
      </c>
      <c r="R2" s="29">
        <v>12200</v>
      </c>
      <c r="S2" s="32">
        <v>12200</v>
      </c>
      <c r="T2" s="29">
        <v>13600</v>
      </c>
      <c r="U2" s="29">
        <v>12300</v>
      </c>
      <c r="V2" s="29">
        <v>13400</v>
      </c>
      <c r="W2" s="29">
        <v>12300</v>
      </c>
      <c r="X2" s="29">
        <v>13800</v>
      </c>
      <c r="Y2" s="29">
        <v>15000</v>
      </c>
      <c r="Z2" s="29">
        <v>14100</v>
      </c>
      <c r="AA2" s="29">
        <v>14200</v>
      </c>
      <c r="AB2" s="29">
        <v>16300</v>
      </c>
      <c r="AC2" s="32">
        <v>19500</v>
      </c>
      <c r="AD2" s="29">
        <v>18100</v>
      </c>
      <c r="AE2" s="29">
        <v>18700</v>
      </c>
      <c r="AF2" s="29">
        <v>22400</v>
      </c>
      <c r="AG2" s="29">
        <v>32600</v>
      </c>
      <c r="AH2" s="29">
        <v>31800</v>
      </c>
      <c r="AI2" s="29">
        <v>31600</v>
      </c>
      <c r="AJ2" s="29">
        <v>30400</v>
      </c>
      <c r="AK2" s="29">
        <v>29800</v>
      </c>
      <c r="AL2" s="29">
        <v>36300</v>
      </c>
      <c r="AM2" s="29">
        <v>32900</v>
      </c>
      <c r="AN2" s="29">
        <v>33000</v>
      </c>
      <c r="AO2" s="29">
        <v>35600</v>
      </c>
      <c r="AP2" s="29">
        <v>34900</v>
      </c>
      <c r="AQ2" s="29">
        <v>36300</v>
      </c>
      <c r="AR2" s="29">
        <v>35700</v>
      </c>
      <c r="AS2" s="29">
        <v>33500</v>
      </c>
      <c r="AT2" s="29">
        <v>35700</v>
      </c>
      <c r="AU2" s="29">
        <v>36800</v>
      </c>
      <c r="AV2" s="29">
        <v>38000</v>
      </c>
      <c r="AW2" s="29">
        <v>36500</v>
      </c>
      <c r="AX2" s="29">
        <v>40600</v>
      </c>
      <c r="AY2" s="29">
        <v>42700</v>
      </c>
      <c r="AZ2" s="29">
        <v>40400</v>
      </c>
      <c r="BA2" s="29">
        <v>41700</v>
      </c>
      <c r="BB2" s="29">
        <v>44000</v>
      </c>
      <c r="BC2" s="29">
        <v>41400</v>
      </c>
      <c r="BD2" s="29">
        <v>47400</v>
      </c>
      <c r="BE2" s="29">
        <v>59300</v>
      </c>
      <c r="BF2" s="29">
        <v>48300</v>
      </c>
      <c r="BG2" s="29">
        <v>48300</v>
      </c>
      <c r="BH2" s="29">
        <v>45800</v>
      </c>
      <c r="BI2" s="29">
        <v>46400</v>
      </c>
      <c r="BJ2" s="29">
        <v>47400</v>
      </c>
    </row>
    <row r="3" spans="1:65" x14ac:dyDescent="0.3">
      <c r="A3" s="30" t="s">
        <v>16</v>
      </c>
      <c r="B3" s="29"/>
      <c r="C3" s="29"/>
      <c r="D3" s="29"/>
      <c r="E3" s="29"/>
      <c r="F3" s="29"/>
      <c r="G3" s="32"/>
      <c r="H3" s="29"/>
      <c r="I3" s="29"/>
      <c r="J3" s="29"/>
      <c r="K3" s="29"/>
      <c r="L3" s="29"/>
      <c r="M3" s="29"/>
      <c r="N3" s="33">
        <f>N2/B2-1</f>
        <v>0.7</v>
      </c>
      <c r="O3" s="33">
        <f t="shared" ref="O3:AG3" si="0">O2/C2-1</f>
        <v>0.75806451612903225</v>
      </c>
      <c r="P3" s="33">
        <f t="shared" si="0"/>
        <v>0.93333333333333335</v>
      </c>
      <c r="Q3" s="33">
        <f t="shared" si="0"/>
        <v>0.86956521739130443</v>
      </c>
      <c r="R3" s="33">
        <f t="shared" si="0"/>
        <v>0.64864864864864868</v>
      </c>
      <c r="S3" s="33">
        <f t="shared" si="0"/>
        <v>0.60526315789473695</v>
      </c>
      <c r="T3" s="33">
        <f t="shared" si="0"/>
        <v>0.78947368421052633</v>
      </c>
      <c r="U3" s="33">
        <f t="shared" si="0"/>
        <v>0.57692307692307687</v>
      </c>
      <c r="V3" s="33">
        <f t="shared" si="0"/>
        <v>0.65432098765432101</v>
      </c>
      <c r="W3" s="33">
        <f t="shared" si="0"/>
        <v>0.33695652173913038</v>
      </c>
      <c r="X3" s="33">
        <f t="shared" si="0"/>
        <v>0.27777777777777768</v>
      </c>
      <c r="Y3" s="33">
        <f t="shared" si="0"/>
        <v>0.48514851485148514</v>
      </c>
      <c r="Z3" s="33">
        <f t="shared" si="0"/>
        <v>0.38235294117647056</v>
      </c>
      <c r="AA3" s="33">
        <f t="shared" si="0"/>
        <v>0.30275229357798161</v>
      </c>
      <c r="AB3" s="33">
        <f t="shared" si="0"/>
        <v>0.40517241379310343</v>
      </c>
      <c r="AC3" s="33">
        <f t="shared" si="0"/>
        <v>0.51162790697674421</v>
      </c>
      <c r="AD3" s="33">
        <f t="shared" si="0"/>
        <v>0.48360655737704916</v>
      </c>
      <c r="AE3" s="33">
        <f t="shared" si="0"/>
        <v>0.53278688524590168</v>
      </c>
      <c r="AF3" s="33">
        <f t="shared" si="0"/>
        <v>0.64705882352941169</v>
      </c>
      <c r="AG3" s="33">
        <f t="shared" si="0"/>
        <v>1.6504065040650406</v>
      </c>
      <c r="AH3" s="33">
        <f t="shared" ref="AH3" si="1">AH2/V2-1</f>
        <v>1.3731343283582089</v>
      </c>
      <c r="AI3" s="33">
        <f t="shared" ref="AI3" si="2">AI2/W2-1</f>
        <v>1.5691056910569108</v>
      </c>
      <c r="AJ3" s="33">
        <f t="shared" ref="AJ3" si="3">AJ2/X2-1</f>
        <v>1.2028985507246377</v>
      </c>
      <c r="AK3" s="33">
        <f t="shared" ref="AK3" si="4">AK2/Y2-1</f>
        <v>0.98666666666666658</v>
      </c>
      <c r="AL3" s="33">
        <f t="shared" ref="AL3" si="5">AL2/Z2-1</f>
        <v>1.5744680851063828</v>
      </c>
      <c r="AM3" s="33">
        <f t="shared" ref="AM3" si="6">AM2/AA2-1</f>
        <v>1.316901408450704</v>
      </c>
      <c r="AN3" s="33">
        <f t="shared" ref="AN3" si="7">AN2/AB2-1</f>
        <v>1.0245398773006134</v>
      </c>
      <c r="AO3" s="33">
        <f t="shared" ref="AO3" si="8">AO2/AC2-1</f>
        <v>0.82564102564102559</v>
      </c>
      <c r="AP3" s="33">
        <f t="shared" ref="AP3" si="9">AP2/AD2-1</f>
        <v>0.92817679558011057</v>
      </c>
      <c r="AQ3" s="33">
        <f t="shared" ref="AQ3:BD3" si="10">AQ2/AE2-1</f>
        <v>0.94117647058823528</v>
      </c>
      <c r="AR3" s="33">
        <f t="shared" si="10"/>
        <v>0.59375</v>
      </c>
      <c r="AS3" s="33">
        <f t="shared" si="10"/>
        <v>2.7607361963190247E-2</v>
      </c>
      <c r="AT3" s="33">
        <f t="shared" si="10"/>
        <v>0.12264150943396235</v>
      </c>
      <c r="AU3" s="33">
        <f t="shared" si="10"/>
        <v>0.16455696202531644</v>
      </c>
      <c r="AV3" s="33">
        <f t="shared" si="10"/>
        <v>0.25</v>
      </c>
      <c r="AW3" s="33">
        <f t="shared" si="10"/>
        <v>0.22483221476510074</v>
      </c>
      <c r="AX3" s="33">
        <f t="shared" si="10"/>
        <v>0.11845730027548207</v>
      </c>
      <c r="AY3" s="33">
        <f t="shared" si="10"/>
        <v>0.2978723404255319</v>
      </c>
      <c r="AZ3" s="33">
        <f t="shared" si="10"/>
        <v>0.22424242424242413</v>
      </c>
      <c r="BA3" s="33">
        <f t="shared" si="10"/>
        <v>0.1713483146067416</v>
      </c>
      <c r="BB3" s="33">
        <f t="shared" si="10"/>
        <v>0.26074498567335236</v>
      </c>
      <c r="BC3" s="33">
        <f t="shared" si="10"/>
        <v>0.14049586776859502</v>
      </c>
      <c r="BD3" s="33">
        <f t="shared" si="10"/>
        <v>0.32773109243697474</v>
      </c>
      <c r="BE3" s="33">
        <f t="shared" ref="BE3" si="11">BE2/AS2-1</f>
        <v>0.77014925373134324</v>
      </c>
      <c r="BF3" s="33">
        <f t="shared" ref="BF3" si="12">BF2/AT2-1</f>
        <v>0.35294117647058831</v>
      </c>
      <c r="BG3" s="33">
        <f t="shared" ref="BG3" si="13">BG2/AU2-1</f>
        <v>0.3125</v>
      </c>
      <c r="BH3" s="33">
        <f t="shared" ref="BH3" si="14">BH2/AV2-1</f>
        <v>0.20526315789473681</v>
      </c>
      <c r="BI3" s="33">
        <f t="shared" ref="BI3" si="15">BI2/AW2-1</f>
        <v>0.27123287671232887</v>
      </c>
      <c r="BJ3" s="33">
        <f t="shared" ref="BJ3" si="16">BJ2/AX2-1</f>
        <v>0.16748768472906406</v>
      </c>
      <c r="BK3" s="33">
        <f t="shared" ref="BK3" si="17">BK2/AY2-1</f>
        <v>-1</v>
      </c>
      <c r="BL3" s="33">
        <f t="shared" ref="BL3" si="18">BL2/AZ2-1</f>
        <v>-1</v>
      </c>
      <c r="BM3" s="33">
        <f t="shared" ref="BM3" si="19">BM2/BA2-1</f>
        <v>-1</v>
      </c>
    </row>
    <row r="4" spans="1:65" x14ac:dyDescent="0.3">
      <c r="A4" s="30" t="s">
        <v>89</v>
      </c>
      <c r="C4" s="34">
        <f t="shared" ref="C4:M4" si="20">C2/B2-1</f>
        <v>3.3333333333333437E-2</v>
      </c>
      <c r="D4" s="34">
        <f t="shared" si="20"/>
        <v>-3.2258064516129004E-2</v>
      </c>
      <c r="E4" s="34">
        <f t="shared" si="20"/>
        <v>0.14999999999999991</v>
      </c>
      <c r="F4" s="34">
        <f t="shared" si="20"/>
        <v>7.2463768115942129E-2</v>
      </c>
      <c r="G4" s="34">
        <f t="shared" si="20"/>
        <v>2.7027027027026973E-2</v>
      </c>
      <c r="H4" s="34">
        <f t="shared" si="20"/>
        <v>0</v>
      </c>
      <c r="I4" s="34">
        <f t="shared" si="20"/>
        <v>2.6315789473684292E-2</v>
      </c>
      <c r="J4" s="34">
        <f t="shared" si="20"/>
        <v>3.8461538461538547E-2</v>
      </c>
      <c r="K4" s="34">
        <f t="shared" si="20"/>
        <v>0.13580246913580241</v>
      </c>
      <c r="L4" s="34">
        <f t="shared" si="20"/>
        <v>0.17391304347826098</v>
      </c>
      <c r="M4" s="34">
        <f t="shared" si="20"/>
        <v>-6.481481481481477E-2</v>
      </c>
      <c r="N4" s="34">
        <f>N2/M2-1</f>
        <v>9.9009900990099098E-3</v>
      </c>
      <c r="O4" s="34">
        <f t="shared" ref="O4:AG4" si="21">O2/N2-1</f>
        <v>6.8627450980392135E-2</v>
      </c>
      <c r="P4" s="34">
        <f t="shared" si="21"/>
        <v>6.4220183486238591E-2</v>
      </c>
      <c r="Q4" s="34">
        <f t="shared" si="21"/>
        <v>0.11206896551724133</v>
      </c>
      <c r="R4" s="34">
        <f t="shared" si="21"/>
        <v>-5.4263565891472854E-2</v>
      </c>
      <c r="S4" s="34">
        <f t="shared" si="21"/>
        <v>0</v>
      </c>
      <c r="T4" s="34">
        <f t="shared" si="21"/>
        <v>0.11475409836065564</v>
      </c>
      <c r="U4" s="34">
        <f t="shared" si="21"/>
        <v>-9.5588235294117641E-2</v>
      </c>
      <c r="V4" s="34">
        <f t="shared" si="21"/>
        <v>8.9430894308943021E-2</v>
      </c>
      <c r="W4" s="34">
        <f t="shared" si="21"/>
        <v>-8.2089552238805985E-2</v>
      </c>
      <c r="X4" s="34">
        <f t="shared" si="21"/>
        <v>0.12195121951219523</v>
      </c>
      <c r="Y4" s="34">
        <f t="shared" si="21"/>
        <v>8.6956521739130377E-2</v>
      </c>
      <c r="Z4" s="34">
        <f t="shared" si="21"/>
        <v>-6.0000000000000053E-2</v>
      </c>
      <c r="AA4" s="34">
        <f t="shared" si="21"/>
        <v>7.0921985815601829E-3</v>
      </c>
      <c r="AB4" s="34">
        <f t="shared" si="21"/>
        <v>0.147887323943662</v>
      </c>
      <c r="AC4" s="34">
        <f t="shared" si="21"/>
        <v>0.19631901840490795</v>
      </c>
      <c r="AD4" s="34">
        <f t="shared" si="21"/>
        <v>-7.1794871794871762E-2</v>
      </c>
      <c r="AE4" s="34">
        <f t="shared" si="21"/>
        <v>3.3149171270718147E-2</v>
      </c>
      <c r="AF4" s="34">
        <f t="shared" si="21"/>
        <v>0.19786096256684482</v>
      </c>
      <c r="AG4" s="34">
        <f t="shared" si="21"/>
        <v>0.45535714285714279</v>
      </c>
      <c r="AH4" s="34">
        <f t="shared" ref="AH4:AK4" si="22">AH2/AG2-1</f>
        <v>-2.4539877300613466E-2</v>
      </c>
      <c r="AI4" s="34">
        <f t="shared" si="22"/>
        <v>-6.2893081761006275E-3</v>
      </c>
      <c r="AJ4" s="34">
        <f t="shared" si="22"/>
        <v>-3.7974683544303778E-2</v>
      </c>
      <c r="AK4" s="34">
        <f t="shared" si="22"/>
        <v>-1.9736842105263164E-2</v>
      </c>
      <c r="AL4" s="34">
        <f t="shared" ref="AL4:BD4" si="23">AL2/AK2-1</f>
        <v>0.21812080536912748</v>
      </c>
      <c r="AM4" s="34">
        <f t="shared" si="23"/>
        <v>-9.3663911845729975E-2</v>
      </c>
      <c r="AN4" s="34">
        <f t="shared" si="23"/>
        <v>3.0395136778116338E-3</v>
      </c>
      <c r="AO4" s="34">
        <f t="shared" si="23"/>
        <v>7.8787878787878851E-2</v>
      </c>
      <c r="AP4" s="34">
        <f t="shared" si="23"/>
        <v>-1.9662921348314599E-2</v>
      </c>
      <c r="AQ4" s="34">
        <f t="shared" si="23"/>
        <v>4.0114613180515679E-2</v>
      </c>
      <c r="AR4" s="34">
        <f t="shared" si="23"/>
        <v>-1.6528925619834656E-2</v>
      </c>
      <c r="AS4" s="34">
        <f t="shared" si="23"/>
        <v>-6.1624649859943981E-2</v>
      </c>
      <c r="AT4" s="34">
        <f t="shared" si="23"/>
        <v>6.5671641791044788E-2</v>
      </c>
      <c r="AU4" s="34">
        <f t="shared" si="23"/>
        <v>3.0812324929971879E-2</v>
      </c>
      <c r="AV4" s="34">
        <f t="shared" si="23"/>
        <v>3.2608695652173836E-2</v>
      </c>
      <c r="AW4" s="34">
        <f t="shared" si="23"/>
        <v>-3.9473684210526327E-2</v>
      </c>
      <c r="AX4" s="34">
        <f t="shared" si="23"/>
        <v>0.11232876712328776</v>
      </c>
      <c r="AY4" s="34">
        <f t="shared" si="23"/>
        <v>5.1724137931034475E-2</v>
      </c>
      <c r="AZ4" s="34">
        <f t="shared" si="23"/>
        <v>-5.3864168618266928E-2</v>
      </c>
      <c r="BA4" s="34">
        <f t="shared" si="23"/>
        <v>3.2178217821782207E-2</v>
      </c>
      <c r="BB4" s="34">
        <f t="shared" si="23"/>
        <v>5.5155875299760293E-2</v>
      </c>
      <c r="BC4" s="34">
        <f t="shared" si="23"/>
        <v>-5.9090909090909083E-2</v>
      </c>
      <c r="BD4" s="34">
        <f t="shared" si="23"/>
        <v>0.14492753623188404</v>
      </c>
      <c r="BE4" s="34">
        <f t="shared" ref="BE4" si="24">BE2/BD2-1</f>
        <v>0.25105485232067504</v>
      </c>
      <c r="BF4" s="34">
        <f t="shared" ref="BF4" si="25">BF2/BE2-1</f>
        <v>-0.18549747048903875</v>
      </c>
      <c r="BG4" s="34">
        <f t="shared" ref="BG4" si="26">BG2/BF2-1</f>
        <v>0</v>
      </c>
      <c r="BH4" s="34">
        <f t="shared" ref="BH4" si="27">BH2/BG2-1</f>
        <v>-5.1759834368530044E-2</v>
      </c>
      <c r="BI4" s="34">
        <f t="shared" ref="BI4" si="28">BI2/BH2-1</f>
        <v>1.3100436681222627E-2</v>
      </c>
      <c r="BJ4" s="34">
        <f t="shared" ref="BJ4" si="29">BJ2/BI2-1</f>
        <v>2.155172413793105E-2</v>
      </c>
      <c r="BK4" s="34">
        <f t="shared" ref="BK4" si="30">BK2/BJ2-1</f>
        <v>-1</v>
      </c>
      <c r="BL4" s="34" t="e">
        <f t="shared" ref="BL4" si="31">BL2/BK2-1</f>
        <v>#DIV/0!</v>
      </c>
      <c r="BM4" s="34" t="e">
        <f t="shared" ref="BM4" si="32">BM2/BL2-1</f>
        <v>#DIV/0!</v>
      </c>
    </row>
    <row r="5" spans="1:65" x14ac:dyDescent="0.3">
      <c r="N5" s="34"/>
    </row>
    <row r="6" spans="1:65" x14ac:dyDescent="0.3">
      <c r="A6" s="30" t="s">
        <v>90</v>
      </c>
      <c r="B6" s="29">
        <v>475</v>
      </c>
      <c r="C6" s="29">
        <v>498</v>
      </c>
      <c r="D6" s="29">
        <v>492</v>
      </c>
      <c r="E6" s="29">
        <v>464</v>
      </c>
      <c r="F6" s="29">
        <v>527</v>
      </c>
      <c r="G6" s="29">
        <v>537</v>
      </c>
      <c r="H6" s="29">
        <v>537</v>
      </c>
      <c r="I6" s="29">
        <v>513</v>
      </c>
      <c r="J6" s="29">
        <v>501</v>
      </c>
      <c r="K6" s="29">
        <v>474</v>
      </c>
      <c r="L6" s="29">
        <v>506</v>
      </c>
      <c r="M6" s="29">
        <v>506</v>
      </c>
      <c r="N6" s="29">
        <v>518</v>
      </c>
      <c r="O6" s="29">
        <v>501</v>
      </c>
      <c r="P6" s="29">
        <v>492</v>
      </c>
      <c r="Q6" s="29">
        <v>488</v>
      </c>
      <c r="R6" s="29">
        <v>496</v>
      </c>
      <c r="S6" s="29">
        <v>516</v>
      </c>
      <c r="T6" s="29">
        <v>536</v>
      </c>
      <c r="U6" s="29">
        <v>523</v>
      </c>
      <c r="V6" s="29">
        <v>553</v>
      </c>
      <c r="W6" s="29">
        <v>521</v>
      </c>
      <c r="X6" s="29">
        <v>548</v>
      </c>
      <c r="Y6" s="29">
        <v>500</v>
      </c>
      <c r="Z6" s="29">
        <v>520</v>
      </c>
      <c r="AA6" s="29">
        <v>539</v>
      </c>
      <c r="AB6" s="29">
        <v>477</v>
      </c>
      <c r="AC6" s="29">
        <v>456</v>
      </c>
      <c r="AD6" s="29">
        <v>459</v>
      </c>
      <c r="AE6" s="29">
        <v>467</v>
      </c>
      <c r="AF6" s="29">
        <v>488</v>
      </c>
      <c r="AG6" s="29">
        <v>510</v>
      </c>
      <c r="AH6" s="29">
        <v>538</v>
      </c>
      <c r="AI6" s="29">
        <v>519</v>
      </c>
      <c r="AJ6" s="29">
        <v>500</v>
      </c>
      <c r="AK6" s="29">
        <v>483</v>
      </c>
      <c r="AL6" s="29">
        <v>552</v>
      </c>
      <c r="AM6" s="29">
        <v>526</v>
      </c>
      <c r="AN6" s="29">
        <v>483</v>
      </c>
      <c r="AO6" s="29">
        <v>465</v>
      </c>
      <c r="AP6" s="29">
        <v>468</v>
      </c>
      <c r="AQ6" s="29">
        <v>508</v>
      </c>
      <c r="AR6" s="29">
        <v>509</v>
      </c>
      <c r="AS6" s="29">
        <v>486</v>
      </c>
      <c r="AT6" s="29">
        <v>475</v>
      </c>
      <c r="AU6" s="29">
        <v>442</v>
      </c>
      <c r="AV6" s="29">
        <v>436</v>
      </c>
      <c r="AW6" s="29">
        <v>449</v>
      </c>
      <c r="AX6" s="29">
        <v>450</v>
      </c>
      <c r="AY6" s="29">
        <v>478</v>
      </c>
      <c r="AZ6" s="29">
        <v>448</v>
      </c>
      <c r="BA6" s="29">
        <v>467</v>
      </c>
      <c r="BB6" s="29">
        <v>437</v>
      </c>
      <c r="BC6" s="29">
        <v>476</v>
      </c>
      <c r="BD6" s="29">
        <v>476</v>
      </c>
      <c r="BE6" s="29">
        <v>515</v>
      </c>
      <c r="BF6" s="29">
        <v>480</v>
      </c>
      <c r="BG6" s="29">
        <v>474</v>
      </c>
      <c r="BH6" s="29">
        <v>431</v>
      </c>
      <c r="BI6" s="29">
        <v>442</v>
      </c>
      <c r="BJ6" s="29">
        <v>430</v>
      </c>
    </row>
    <row r="7" spans="1:65" x14ac:dyDescent="0.3">
      <c r="A7" s="30" t="s">
        <v>16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3">
        <f>N6/B6-1</f>
        <v>9.0526315789473788E-2</v>
      </c>
      <c r="O7" s="33">
        <f t="shared" ref="O7:AG7" si="33">O6/C6-1</f>
        <v>6.0240963855422436E-3</v>
      </c>
      <c r="P7" s="33">
        <f t="shared" si="33"/>
        <v>0</v>
      </c>
      <c r="Q7" s="33">
        <f t="shared" si="33"/>
        <v>5.1724137931034475E-2</v>
      </c>
      <c r="R7" s="33">
        <f t="shared" si="33"/>
        <v>-5.8823529411764719E-2</v>
      </c>
      <c r="S7" s="33">
        <f t="shared" si="33"/>
        <v>-3.9106145251396662E-2</v>
      </c>
      <c r="T7" s="33">
        <f t="shared" si="33"/>
        <v>-1.8621973929237035E-3</v>
      </c>
      <c r="U7" s="33">
        <f t="shared" si="33"/>
        <v>1.949317738791434E-2</v>
      </c>
      <c r="V7" s="33">
        <f t="shared" si="33"/>
        <v>0.10379241516966076</v>
      </c>
      <c r="W7" s="33">
        <f t="shared" si="33"/>
        <v>9.9156118143459926E-2</v>
      </c>
      <c r="X7" s="33">
        <f t="shared" si="33"/>
        <v>8.3003952569169925E-2</v>
      </c>
      <c r="Y7" s="33">
        <f t="shared" si="33"/>
        <v>-1.1857707509881465E-2</v>
      </c>
      <c r="Z7" s="33">
        <f t="shared" si="33"/>
        <v>3.8610038610038533E-3</v>
      </c>
      <c r="AA7" s="33">
        <f t="shared" si="33"/>
        <v>7.5848303393213579E-2</v>
      </c>
      <c r="AB7" s="33">
        <f t="shared" si="33"/>
        <v>-3.0487804878048808E-2</v>
      </c>
      <c r="AC7" s="33">
        <f t="shared" si="33"/>
        <v>-6.557377049180324E-2</v>
      </c>
      <c r="AD7" s="33">
        <f t="shared" si="33"/>
        <v>-7.4596774193548376E-2</v>
      </c>
      <c r="AE7" s="33">
        <f t="shared" si="33"/>
        <v>-9.4961240310077466E-2</v>
      </c>
      <c r="AF7" s="33">
        <f t="shared" si="33"/>
        <v>-8.9552238805970186E-2</v>
      </c>
      <c r="AG7" s="33">
        <f t="shared" si="33"/>
        <v>-2.4856596558317401E-2</v>
      </c>
      <c r="AH7" s="33">
        <f t="shared" ref="AH7" si="34">AH6/V6-1</f>
        <v>-2.7124773960216952E-2</v>
      </c>
      <c r="AI7" s="33">
        <f t="shared" ref="AI7" si="35">AI6/W6-1</f>
        <v>-3.8387715930902067E-3</v>
      </c>
      <c r="AJ7" s="33">
        <f t="shared" ref="AJ7" si="36">AJ6/X6-1</f>
        <v>-8.7591240875912413E-2</v>
      </c>
      <c r="AK7" s="33">
        <f t="shared" ref="AK7" si="37">AK6/Y6-1</f>
        <v>-3.400000000000003E-2</v>
      </c>
      <c r="AL7" s="33">
        <f t="shared" ref="AL7" si="38">AL6/Z6-1</f>
        <v>6.1538461538461542E-2</v>
      </c>
      <c r="AM7" s="33">
        <f t="shared" ref="AM7" si="39">AM6/AA6-1</f>
        <v>-2.4118738404452666E-2</v>
      </c>
      <c r="AN7" s="33">
        <f t="shared" ref="AN7" si="40">AN6/AB6-1</f>
        <v>1.2578616352201255E-2</v>
      </c>
      <c r="AO7" s="33">
        <f t="shared" ref="AO7" si="41">AO6/AC6-1</f>
        <v>1.9736842105263053E-2</v>
      </c>
      <c r="AP7" s="33">
        <f t="shared" ref="AP7" si="42">AP6/AD6-1</f>
        <v>1.9607843137254832E-2</v>
      </c>
      <c r="AQ7" s="33">
        <f t="shared" ref="AQ7:BD7" si="43">AQ6/AE6-1</f>
        <v>8.7794432548179868E-2</v>
      </c>
      <c r="AR7" s="33">
        <f t="shared" si="43"/>
        <v>4.3032786885245811E-2</v>
      </c>
      <c r="AS7" s="33">
        <f t="shared" si="43"/>
        <v>-4.705882352941182E-2</v>
      </c>
      <c r="AT7" s="33">
        <f t="shared" si="43"/>
        <v>-0.11710037174721188</v>
      </c>
      <c r="AU7" s="33">
        <f t="shared" si="43"/>
        <v>-0.1483622350674374</v>
      </c>
      <c r="AV7" s="33">
        <f t="shared" si="43"/>
        <v>-0.128</v>
      </c>
      <c r="AW7" s="33">
        <f t="shared" si="43"/>
        <v>-7.0393374741200776E-2</v>
      </c>
      <c r="AX7" s="33">
        <f t="shared" si="43"/>
        <v>-0.18478260869565222</v>
      </c>
      <c r="AY7" s="33">
        <f t="shared" si="43"/>
        <v>-9.125475285171103E-2</v>
      </c>
      <c r="AZ7" s="33">
        <f t="shared" si="43"/>
        <v>-7.2463768115942018E-2</v>
      </c>
      <c r="BA7" s="33">
        <f t="shared" si="43"/>
        <v>4.3010752688172893E-3</v>
      </c>
      <c r="BB7" s="33">
        <f t="shared" si="43"/>
        <v>-6.6239316239316226E-2</v>
      </c>
      <c r="BC7" s="33">
        <f t="shared" si="43"/>
        <v>-6.2992125984251968E-2</v>
      </c>
      <c r="BD7" s="33">
        <f t="shared" si="43"/>
        <v>-6.4833005893909612E-2</v>
      </c>
      <c r="BE7" s="33">
        <f t="shared" ref="BE7" si="44">BE6/AS6-1</f>
        <v>5.967078189300401E-2</v>
      </c>
      <c r="BF7" s="33">
        <f t="shared" ref="BF7" si="45">BF6/AT6-1</f>
        <v>1.0526315789473717E-2</v>
      </c>
      <c r="BG7" s="33">
        <f t="shared" ref="BG7" si="46">BG6/AU6-1</f>
        <v>7.2398190045248834E-2</v>
      </c>
      <c r="BH7" s="33">
        <f t="shared" ref="BH7" si="47">BH6/AV6-1</f>
        <v>-1.1467889908256867E-2</v>
      </c>
      <c r="BI7" s="33">
        <f t="shared" ref="BI7" si="48">BI6/AW6-1</f>
        <v>-1.5590200445434244E-2</v>
      </c>
      <c r="BJ7" s="33">
        <f t="shared" ref="BJ7" si="49">BJ6/AX6-1</f>
        <v>-4.4444444444444398E-2</v>
      </c>
      <c r="BK7" s="33">
        <f t="shared" ref="BK7" si="50">BK6/AY6-1</f>
        <v>-1</v>
      </c>
      <c r="BL7" s="33">
        <f t="shared" ref="BL7" si="51">BL6/AZ6-1</f>
        <v>-1</v>
      </c>
    </row>
    <row r="8" spans="1:65" x14ac:dyDescent="0.3">
      <c r="A8" s="30" t="s">
        <v>89</v>
      </c>
      <c r="C8" s="34">
        <f t="shared" ref="C8:K8" si="52">C6/B6-1</f>
        <v>4.842105263157892E-2</v>
      </c>
      <c r="D8" s="34">
        <f t="shared" si="52"/>
        <v>-1.2048192771084376E-2</v>
      </c>
      <c r="E8" s="34">
        <f t="shared" si="52"/>
        <v>-5.6910569105691033E-2</v>
      </c>
      <c r="F8" s="34">
        <f t="shared" si="52"/>
        <v>0.13577586206896552</v>
      </c>
      <c r="G8" s="34">
        <f t="shared" si="52"/>
        <v>1.8975332068311257E-2</v>
      </c>
      <c r="H8" s="34">
        <f t="shared" si="52"/>
        <v>0</v>
      </c>
      <c r="I8" s="34">
        <f t="shared" si="52"/>
        <v>-4.4692737430167551E-2</v>
      </c>
      <c r="J8" s="34">
        <f t="shared" si="52"/>
        <v>-2.3391812865497075E-2</v>
      </c>
      <c r="K8" s="34">
        <f t="shared" si="52"/>
        <v>-5.3892215568862256E-2</v>
      </c>
      <c r="L8" s="34">
        <f>L6/K6-1</f>
        <v>6.7510548523206815E-2</v>
      </c>
      <c r="M8" s="34">
        <f>M6/L6-1</f>
        <v>0</v>
      </c>
      <c r="N8" s="34">
        <f>N6/M6-1</f>
        <v>2.3715415019762931E-2</v>
      </c>
      <c r="O8" s="34">
        <f t="shared" ref="O8:AG8" si="53">O6/N6-1</f>
        <v>-3.2818532818532864E-2</v>
      </c>
      <c r="P8" s="34">
        <f t="shared" si="53"/>
        <v>-1.7964071856287456E-2</v>
      </c>
      <c r="Q8" s="34">
        <f t="shared" si="53"/>
        <v>-8.1300813008130524E-3</v>
      </c>
      <c r="R8" s="34">
        <f t="shared" si="53"/>
        <v>1.6393442622950838E-2</v>
      </c>
      <c r="S8" s="34">
        <f t="shared" si="53"/>
        <v>4.0322580645161255E-2</v>
      </c>
      <c r="T8" s="34">
        <f t="shared" si="53"/>
        <v>3.8759689922480689E-2</v>
      </c>
      <c r="U8" s="34">
        <f t="shared" si="53"/>
        <v>-2.4253731343283569E-2</v>
      </c>
      <c r="V8" s="34">
        <f t="shared" si="53"/>
        <v>5.7361376673040088E-2</v>
      </c>
      <c r="W8" s="34">
        <f t="shared" si="53"/>
        <v>-5.7866184448462921E-2</v>
      </c>
      <c r="X8" s="34">
        <f t="shared" si="53"/>
        <v>5.1823416506717956E-2</v>
      </c>
      <c r="Y8" s="34">
        <f t="shared" si="53"/>
        <v>-8.7591240875912413E-2</v>
      </c>
      <c r="Z8" s="34">
        <f t="shared" si="53"/>
        <v>4.0000000000000036E-2</v>
      </c>
      <c r="AA8" s="34">
        <f t="shared" si="53"/>
        <v>3.6538461538461631E-2</v>
      </c>
      <c r="AB8" s="34">
        <f t="shared" si="53"/>
        <v>-0.11502782931354361</v>
      </c>
      <c r="AC8" s="34">
        <f t="shared" si="53"/>
        <v>-4.4025157232704393E-2</v>
      </c>
      <c r="AD8" s="34">
        <f t="shared" si="53"/>
        <v>6.5789473684210176E-3</v>
      </c>
      <c r="AE8" s="34">
        <f t="shared" si="53"/>
        <v>1.7429193899782147E-2</v>
      </c>
      <c r="AF8" s="34">
        <f t="shared" si="53"/>
        <v>4.4967880085653E-2</v>
      </c>
      <c r="AG8" s="34">
        <f t="shared" si="53"/>
        <v>4.508196721311486E-2</v>
      </c>
      <c r="AH8" s="34">
        <f t="shared" ref="AH8:AK8" si="54">AH6/AG6-1</f>
        <v>5.4901960784313752E-2</v>
      </c>
      <c r="AI8" s="34">
        <f t="shared" si="54"/>
        <v>-3.5315985130111471E-2</v>
      </c>
      <c r="AJ8" s="34">
        <f t="shared" si="54"/>
        <v>-3.6608863198458574E-2</v>
      </c>
      <c r="AK8" s="34">
        <f t="shared" si="54"/>
        <v>-3.400000000000003E-2</v>
      </c>
      <c r="AL8" s="34">
        <f t="shared" ref="AL8:BD8" si="55">AL6/AK6-1</f>
        <v>0.14285714285714279</v>
      </c>
      <c r="AM8" s="34">
        <f t="shared" si="55"/>
        <v>-4.7101449275362306E-2</v>
      </c>
      <c r="AN8" s="34">
        <f t="shared" si="55"/>
        <v>-8.1749049429657772E-2</v>
      </c>
      <c r="AO8" s="34">
        <f t="shared" si="55"/>
        <v>-3.7267080745341574E-2</v>
      </c>
      <c r="AP8" s="34">
        <f t="shared" si="55"/>
        <v>6.4516129032257119E-3</v>
      </c>
      <c r="AQ8" s="34">
        <f t="shared" si="55"/>
        <v>8.5470085470085388E-2</v>
      </c>
      <c r="AR8" s="34">
        <f t="shared" si="55"/>
        <v>1.9685039370078705E-3</v>
      </c>
      <c r="AS8" s="34">
        <f t="shared" si="55"/>
        <v>-4.5186640471512773E-2</v>
      </c>
      <c r="AT8" s="34">
        <f t="shared" si="55"/>
        <v>-2.2633744855967031E-2</v>
      </c>
      <c r="AU8" s="34">
        <f t="shared" si="55"/>
        <v>-6.9473684210526354E-2</v>
      </c>
      <c r="AV8" s="34">
        <f t="shared" si="55"/>
        <v>-1.3574660633484115E-2</v>
      </c>
      <c r="AW8" s="34">
        <f t="shared" si="55"/>
        <v>2.9816513761467878E-2</v>
      </c>
      <c r="AX8" s="34">
        <f t="shared" si="55"/>
        <v>2.2271714922048602E-3</v>
      </c>
      <c r="AY8" s="34">
        <f t="shared" si="55"/>
        <v>6.2222222222222179E-2</v>
      </c>
      <c r="AZ8" s="34">
        <f t="shared" si="55"/>
        <v>-6.2761506276150625E-2</v>
      </c>
      <c r="BA8" s="34">
        <f t="shared" si="55"/>
        <v>4.2410714285714191E-2</v>
      </c>
      <c r="BB8" s="34">
        <f t="shared" si="55"/>
        <v>-6.4239828693790191E-2</v>
      </c>
      <c r="BC8" s="34">
        <f t="shared" si="55"/>
        <v>8.9244851258581281E-2</v>
      </c>
      <c r="BD8" s="34">
        <f t="shared" si="55"/>
        <v>0</v>
      </c>
      <c r="BE8" s="34">
        <f t="shared" ref="BE8" si="56">BE6/BD6-1</f>
        <v>8.1932773109243628E-2</v>
      </c>
      <c r="BF8" s="34">
        <f t="shared" ref="BF8" si="57">BF6/BE6-1</f>
        <v>-6.7961165048543659E-2</v>
      </c>
      <c r="BG8" s="34">
        <f t="shared" ref="BG8" si="58">BG6/BF6-1</f>
        <v>-1.2499999999999956E-2</v>
      </c>
      <c r="BH8" s="34">
        <f t="shared" ref="BH8" si="59">BH6/BG6-1</f>
        <v>-9.0717299578059074E-2</v>
      </c>
      <c r="BI8" s="34">
        <f t="shared" ref="BI8" si="60">BI6/BH6-1</f>
        <v>2.5522041763341052E-2</v>
      </c>
      <c r="BJ8" s="34">
        <f t="shared" ref="BJ8" si="61">BJ6/BI6-1</f>
        <v>-2.714932126696834E-2</v>
      </c>
      <c r="BK8" s="34">
        <f t="shared" ref="BK8" si="62">BK6/BJ6-1</f>
        <v>-1</v>
      </c>
      <c r="BL8" s="34" t="e">
        <f t="shared" ref="BL8" si="63">BL6/BK6-1</f>
        <v>#DIV/0!</v>
      </c>
    </row>
    <row r="9" spans="1:65" x14ac:dyDescent="0.3">
      <c r="N9" s="34"/>
    </row>
    <row r="10" spans="1:65" x14ac:dyDescent="0.3">
      <c r="A10" s="30" t="s">
        <v>91</v>
      </c>
      <c r="B10" s="31"/>
      <c r="C10" s="45">
        <f t="shared" ref="C10:L10" si="64">C2*C6/1000000</f>
        <v>3.0876000000000001</v>
      </c>
      <c r="D10" s="45">
        <f t="shared" si="64"/>
        <v>2.952</v>
      </c>
      <c r="E10" s="45">
        <f t="shared" si="64"/>
        <v>3.2016</v>
      </c>
      <c r="F10" s="45">
        <f t="shared" si="64"/>
        <v>3.8997999999999999</v>
      </c>
      <c r="G10" s="45">
        <f t="shared" si="64"/>
        <v>4.0811999999999999</v>
      </c>
      <c r="H10" s="45">
        <f t="shared" si="64"/>
        <v>4.0811999999999999</v>
      </c>
      <c r="I10" s="45">
        <f t="shared" si="64"/>
        <v>4.0014000000000003</v>
      </c>
      <c r="J10" s="45">
        <f t="shared" si="64"/>
        <v>4.0580999999999996</v>
      </c>
      <c r="K10" s="45">
        <f t="shared" si="64"/>
        <v>4.3608000000000002</v>
      </c>
      <c r="L10" s="45">
        <f t="shared" si="64"/>
        <v>5.4648000000000003</v>
      </c>
      <c r="M10" s="45">
        <f>M2*M6/1000000</f>
        <v>5.1105999999999998</v>
      </c>
      <c r="N10" s="31">
        <v>5.3</v>
      </c>
      <c r="O10" s="31">
        <v>5.5</v>
      </c>
      <c r="P10" s="31">
        <v>5.7</v>
      </c>
      <c r="Q10" s="31">
        <v>6.3</v>
      </c>
      <c r="R10" s="31">
        <v>6.1</v>
      </c>
      <c r="S10" s="31">
        <v>6.3</v>
      </c>
      <c r="T10" s="31">
        <v>7.3</v>
      </c>
      <c r="U10" s="31">
        <v>6.4</v>
      </c>
      <c r="V10" s="31">
        <f>V2*V6/1000000</f>
        <v>7.4101999999999997</v>
      </c>
      <c r="W10" s="31">
        <f t="shared" ref="W10:Y10" si="65">W2*W6/1000000</f>
        <v>6.4082999999999997</v>
      </c>
      <c r="X10" s="31">
        <f t="shared" si="65"/>
        <v>7.5624000000000002</v>
      </c>
      <c r="Y10" s="31">
        <f t="shared" si="65"/>
        <v>7.5</v>
      </c>
      <c r="Z10" s="31">
        <v>7.3</v>
      </c>
      <c r="AA10" s="31">
        <v>7.7</v>
      </c>
      <c r="AB10" s="31">
        <v>7.8</v>
      </c>
      <c r="AC10" s="31">
        <v>8.9</v>
      </c>
      <c r="AD10" s="31">
        <v>8.3000000000000007</v>
      </c>
      <c r="AE10" s="31">
        <v>8.6999999999999993</v>
      </c>
      <c r="AF10" s="31">
        <v>10.9</v>
      </c>
      <c r="AG10" s="31">
        <v>16.600000000000001</v>
      </c>
      <c r="AH10" s="31">
        <v>17.100000000000001</v>
      </c>
      <c r="AI10" s="31">
        <v>16.399999999999999</v>
      </c>
      <c r="AJ10" s="31">
        <v>15.2</v>
      </c>
      <c r="AK10" s="31">
        <v>14.4</v>
      </c>
      <c r="AL10" s="31">
        <v>20</v>
      </c>
      <c r="AM10" s="31">
        <v>17.3</v>
      </c>
      <c r="AN10" s="31">
        <v>15.9</v>
      </c>
      <c r="AO10" s="31">
        <v>16.5</v>
      </c>
      <c r="AP10" s="31">
        <v>16.3</v>
      </c>
      <c r="AQ10" s="31">
        <v>18.399999999999999</v>
      </c>
      <c r="AR10" s="31">
        <v>18.2</v>
      </c>
      <c r="AS10" s="31">
        <v>16.3</v>
      </c>
      <c r="AT10" s="31">
        <v>16.899999999999999</v>
      </c>
      <c r="AU10" s="31">
        <v>16.3</v>
      </c>
      <c r="AV10" s="31">
        <v>16.600000000000001</v>
      </c>
      <c r="AW10" s="31">
        <v>16.399999999999999</v>
      </c>
      <c r="AX10" s="31">
        <v>18.3</v>
      </c>
      <c r="AY10" s="31">
        <v>20.399999999999999</v>
      </c>
      <c r="AZ10" s="31">
        <v>18.100000000000001</v>
      </c>
      <c r="BA10" s="31">
        <v>19.399999999999999</v>
      </c>
      <c r="BB10" s="31">
        <v>19.3</v>
      </c>
      <c r="BC10" s="31">
        <v>19.7</v>
      </c>
      <c r="BD10" s="31">
        <v>22.5</v>
      </c>
      <c r="BE10" s="31">
        <v>30.5</v>
      </c>
      <c r="BF10" s="31">
        <v>23.2</v>
      </c>
      <c r="BG10" s="31">
        <v>22.9</v>
      </c>
      <c r="BH10" s="31">
        <v>19.8</v>
      </c>
      <c r="BI10" s="31">
        <v>20.5</v>
      </c>
      <c r="BJ10" s="31">
        <v>20.399999999999999</v>
      </c>
    </row>
    <row r="11" spans="1:65" x14ac:dyDescent="0.3">
      <c r="A11" s="30" t="s">
        <v>16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N11" s="31"/>
      <c r="O11" s="33">
        <f t="shared" ref="O11:P11" si="66">O10/C10-1</f>
        <v>0.78131882368182404</v>
      </c>
      <c r="P11" s="33">
        <f t="shared" si="66"/>
        <v>0.93089430894308944</v>
      </c>
      <c r="Q11" s="33">
        <f t="shared" ref="Q11" si="67">Q10/E10-1</f>
        <v>0.96776611694152925</v>
      </c>
      <c r="R11" s="33">
        <f t="shared" ref="R11" si="68">R10/F10-1</f>
        <v>0.56418277860403099</v>
      </c>
      <c r="S11" s="33">
        <f t="shared" ref="S11" si="69">S10/G10-1</f>
        <v>0.54366362834460458</v>
      </c>
      <c r="T11" s="33">
        <f t="shared" ref="T11" si="70">T10/H10-1</f>
        <v>0.78868960109771624</v>
      </c>
      <c r="U11" s="33">
        <f t="shared" ref="U11" si="71">U10/I10-1</f>
        <v>0.59944019593142395</v>
      </c>
      <c r="V11" s="33">
        <f t="shared" ref="V11" si="72">V10/J10-1</f>
        <v>0.82602695842882157</v>
      </c>
      <c r="W11" s="33">
        <f t="shared" ref="W11" si="73">W10/K10-1</f>
        <v>0.46952394056136471</v>
      </c>
      <c r="X11" s="33">
        <f t="shared" ref="X11" si="74">X10/L10-1</f>
        <v>0.38383838383838387</v>
      </c>
      <c r="Y11" s="33">
        <f t="shared" ref="Y11" si="75">Y10/M10-1</f>
        <v>0.46753805815364147</v>
      </c>
      <c r="Z11" s="33">
        <f t="shared" ref="Z11" si="76">Z10/N10-1</f>
        <v>0.37735849056603765</v>
      </c>
      <c r="AA11" s="33">
        <f t="shared" ref="AA11" si="77">AA10/O10-1</f>
        <v>0.40000000000000013</v>
      </c>
      <c r="AB11" s="33">
        <f t="shared" ref="AB11" si="78">AB10/P10-1</f>
        <v>0.36842105263157898</v>
      </c>
      <c r="AC11" s="33">
        <f t="shared" ref="AC11" si="79">AC10/Q10-1</f>
        <v>0.41269841269841279</v>
      </c>
      <c r="AD11" s="33">
        <f t="shared" ref="AD11" si="80">AD10/R10-1</f>
        <v>0.36065573770491821</v>
      </c>
      <c r="AE11" s="33">
        <f t="shared" ref="AE11" si="81">AE10/S10-1</f>
        <v>0.38095238095238093</v>
      </c>
      <c r="AF11" s="33">
        <f t="shared" ref="AF11" si="82">AF10/T10-1</f>
        <v>0.49315068493150704</v>
      </c>
      <c r="AG11" s="33">
        <f t="shared" ref="AG11" si="83">AG10/U10-1</f>
        <v>1.59375</v>
      </c>
      <c r="AH11" s="33">
        <f t="shared" ref="AH11" si="84">AH10/V10-1</f>
        <v>1.3076300234811478</v>
      </c>
      <c r="AI11" s="33">
        <f t="shared" ref="AI11" si="85">AI10/W10-1</f>
        <v>1.5591810620601407</v>
      </c>
      <c r="AJ11" s="33">
        <f t="shared" ref="AJ11" si="86">AJ10/X10-1</f>
        <v>1.0099439331429174</v>
      </c>
      <c r="AK11" s="33">
        <f t="shared" ref="AK11" si="87">AK10/Y10-1</f>
        <v>0.92000000000000015</v>
      </c>
      <c r="AL11" s="33">
        <f t="shared" ref="AL11" si="88">AL10/Z10-1</f>
        <v>1.7397260273972601</v>
      </c>
      <c r="AM11" s="33">
        <f t="shared" ref="AM11" si="89">AM10/AA10-1</f>
        <v>1.2467532467532467</v>
      </c>
      <c r="AN11" s="33">
        <f t="shared" ref="AN11" si="90">AN10/AB10-1</f>
        <v>1.0384615384615388</v>
      </c>
      <c r="AO11" s="33">
        <f t="shared" ref="AO11" si="91">AO10/AC10-1</f>
        <v>0.85393258426966279</v>
      </c>
      <c r="AP11" s="33">
        <f t="shared" ref="AP11" si="92">AP10/AD10-1</f>
        <v>0.96385542168674698</v>
      </c>
      <c r="AQ11" s="33">
        <f t="shared" ref="AQ11:BD11" si="93">AQ10/AE10-1</f>
        <v>1.1149425287356323</v>
      </c>
      <c r="AR11" s="33">
        <f t="shared" si="93"/>
        <v>0.66972477064220182</v>
      </c>
      <c r="AS11" s="33">
        <f t="shared" si="93"/>
        <v>-1.8072289156626509E-2</v>
      </c>
      <c r="AT11" s="33">
        <f t="shared" si="93"/>
        <v>-1.1695906432748648E-2</v>
      </c>
      <c r="AU11" s="33">
        <f t="shared" si="93"/>
        <v>-6.0975609756096505E-3</v>
      </c>
      <c r="AV11" s="33">
        <f t="shared" si="93"/>
        <v>9.2105263157894912E-2</v>
      </c>
      <c r="AW11" s="33">
        <f t="shared" si="93"/>
        <v>0.13888888888888884</v>
      </c>
      <c r="AX11" s="33">
        <f t="shared" si="93"/>
        <v>-8.4999999999999964E-2</v>
      </c>
      <c r="AY11" s="33">
        <f t="shared" si="93"/>
        <v>0.17919075144508656</v>
      </c>
      <c r="AZ11" s="33">
        <f t="shared" si="93"/>
        <v>0.13836477987421381</v>
      </c>
      <c r="BA11" s="33">
        <f t="shared" si="93"/>
        <v>0.17575757575757578</v>
      </c>
      <c r="BB11" s="33">
        <f t="shared" si="93"/>
        <v>0.18404907975460127</v>
      </c>
      <c r="BC11" s="33">
        <f t="shared" si="93"/>
        <v>7.0652173913043459E-2</v>
      </c>
      <c r="BD11" s="33">
        <f t="shared" si="93"/>
        <v>0.23626373626373631</v>
      </c>
      <c r="BE11" s="33">
        <f t="shared" ref="BE11" si="94">BE10/AS10-1</f>
        <v>0.871165644171779</v>
      </c>
      <c r="BF11" s="33">
        <f t="shared" ref="BF11" si="95">BF10/AT10-1</f>
        <v>0.37278106508875752</v>
      </c>
      <c r="BG11" s="33">
        <f t="shared" ref="BG11" si="96">BG10/AU10-1</f>
        <v>0.40490797546012258</v>
      </c>
      <c r="BH11" s="33">
        <f t="shared" ref="BH11" si="97">BH10/AV10-1</f>
        <v>0.19277108433734935</v>
      </c>
      <c r="BI11" s="33">
        <f t="shared" ref="BI11" si="98">BI10/AW10-1</f>
        <v>0.25</v>
      </c>
      <c r="BJ11" s="33">
        <f t="shared" ref="BJ11" si="99">BJ10/AX10-1</f>
        <v>0.11475409836065564</v>
      </c>
      <c r="BK11" s="33">
        <f t="shared" ref="BK11" si="100">BK10/AY10-1</f>
        <v>-1</v>
      </c>
      <c r="BL11" s="33">
        <f t="shared" ref="BL11" si="101">BL10/AZ10-1</f>
        <v>-1</v>
      </c>
    </row>
    <row r="12" spans="1:65" x14ac:dyDescent="0.3">
      <c r="A12" s="30" t="s">
        <v>89</v>
      </c>
      <c r="B12" s="31"/>
      <c r="C12" s="31"/>
      <c r="D12" s="34">
        <f t="shared" ref="D12:N12" si="102">D10/C10-1</f>
        <v>-4.3917605907501045E-2</v>
      </c>
      <c r="E12" s="34">
        <f t="shared" si="102"/>
        <v>8.4552845528455212E-2</v>
      </c>
      <c r="F12" s="34">
        <f t="shared" si="102"/>
        <v>0.21807846076961512</v>
      </c>
      <c r="G12" s="34">
        <f t="shared" si="102"/>
        <v>4.6515205907995183E-2</v>
      </c>
      <c r="H12" s="34">
        <f t="shared" si="102"/>
        <v>0</v>
      </c>
      <c r="I12" s="34">
        <f t="shared" si="102"/>
        <v>-1.9553072625698276E-2</v>
      </c>
      <c r="J12" s="34">
        <f t="shared" si="102"/>
        <v>1.4170040485829816E-2</v>
      </c>
      <c r="K12" s="34">
        <f t="shared" si="102"/>
        <v>7.4591557625489857E-2</v>
      </c>
      <c r="L12" s="34">
        <f t="shared" si="102"/>
        <v>0.25316455696202533</v>
      </c>
      <c r="M12" s="34">
        <f t="shared" si="102"/>
        <v>-6.4814814814814881E-2</v>
      </c>
      <c r="N12" s="34">
        <f t="shared" si="102"/>
        <v>3.7060227761906539E-2</v>
      </c>
      <c r="O12" s="34">
        <f>O10/N10-1</f>
        <v>3.7735849056603765E-2</v>
      </c>
      <c r="P12" s="34">
        <f t="shared" ref="P12:AG12" si="103">P10/O10-1</f>
        <v>3.6363636363636376E-2</v>
      </c>
      <c r="Q12" s="34">
        <f t="shared" si="103"/>
        <v>0.10526315789473673</v>
      </c>
      <c r="R12" s="34">
        <f t="shared" si="103"/>
        <v>-3.1746031746031744E-2</v>
      </c>
      <c r="S12" s="34">
        <f t="shared" si="103"/>
        <v>3.2786885245901676E-2</v>
      </c>
      <c r="T12" s="34">
        <f t="shared" si="103"/>
        <v>0.15873015873015883</v>
      </c>
      <c r="U12" s="34">
        <f t="shared" si="103"/>
        <v>-0.12328767123287665</v>
      </c>
      <c r="V12" s="34">
        <f t="shared" si="103"/>
        <v>0.15784374999999984</v>
      </c>
      <c r="W12" s="34">
        <f t="shared" si="103"/>
        <v>-0.13520552751612647</v>
      </c>
      <c r="X12" s="34">
        <f t="shared" si="103"/>
        <v>0.18009456486119579</v>
      </c>
      <c r="Y12" s="34">
        <f t="shared" si="103"/>
        <v>-8.2513487781656902E-3</v>
      </c>
      <c r="Z12" s="34">
        <f t="shared" si="103"/>
        <v>-2.6666666666666727E-2</v>
      </c>
      <c r="AA12" s="34">
        <f t="shared" si="103"/>
        <v>5.4794520547945202E-2</v>
      </c>
      <c r="AB12" s="34">
        <f t="shared" si="103"/>
        <v>1.298701298701288E-2</v>
      </c>
      <c r="AC12" s="34">
        <f t="shared" si="103"/>
        <v>0.14102564102564119</v>
      </c>
      <c r="AD12" s="34">
        <f t="shared" si="103"/>
        <v>-6.7415730337078594E-2</v>
      </c>
      <c r="AE12" s="34">
        <f t="shared" si="103"/>
        <v>4.8192771084337283E-2</v>
      </c>
      <c r="AF12" s="34">
        <f t="shared" si="103"/>
        <v>0.25287356321839094</v>
      </c>
      <c r="AG12" s="34">
        <f t="shared" si="103"/>
        <v>0.52293577981651373</v>
      </c>
      <c r="AH12" s="34">
        <f t="shared" ref="AH12:AK12" si="104">AH10/AG10-1</f>
        <v>3.0120481927710774E-2</v>
      </c>
      <c r="AI12" s="34">
        <f t="shared" si="104"/>
        <v>-4.0935672514620047E-2</v>
      </c>
      <c r="AJ12" s="34">
        <f t="shared" si="104"/>
        <v>-7.3170731707317027E-2</v>
      </c>
      <c r="AK12" s="34">
        <f t="shared" si="104"/>
        <v>-5.2631578947368363E-2</v>
      </c>
      <c r="AL12" s="34">
        <f t="shared" ref="AL12:BD12" si="105">AL10/AK10-1</f>
        <v>0.38888888888888884</v>
      </c>
      <c r="AM12" s="34">
        <f t="shared" si="105"/>
        <v>-0.13500000000000001</v>
      </c>
      <c r="AN12" s="34">
        <f t="shared" si="105"/>
        <v>-8.092485549132955E-2</v>
      </c>
      <c r="AO12" s="34">
        <f t="shared" si="105"/>
        <v>3.7735849056603765E-2</v>
      </c>
      <c r="AP12" s="34">
        <f t="shared" si="105"/>
        <v>-1.2121212121212088E-2</v>
      </c>
      <c r="AQ12" s="34">
        <f t="shared" si="105"/>
        <v>0.12883435582822078</v>
      </c>
      <c r="AR12" s="34">
        <f t="shared" si="105"/>
        <v>-1.0869565217391242E-2</v>
      </c>
      <c r="AS12" s="34">
        <f t="shared" si="105"/>
        <v>-0.10439560439560436</v>
      </c>
      <c r="AT12" s="34">
        <f t="shared" si="105"/>
        <v>3.6809815950920033E-2</v>
      </c>
      <c r="AU12" s="34">
        <f t="shared" si="105"/>
        <v>-3.5502958579881505E-2</v>
      </c>
      <c r="AV12" s="34">
        <f t="shared" si="105"/>
        <v>1.8404907975460238E-2</v>
      </c>
      <c r="AW12" s="34">
        <f t="shared" si="105"/>
        <v>-1.2048192771084487E-2</v>
      </c>
      <c r="AX12" s="34">
        <f t="shared" si="105"/>
        <v>0.11585365853658547</v>
      </c>
      <c r="AY12" s="34">
        <f t="shared" si="105"/>
        <v>0.11475409836065564</v>
      </c>
      <c r="AZ12" s="34">
        <f t="shared" si="105"/>
        <v>-0.11274509803921551</v>
      </c>
      <c r="BA12" s="34">
        <f t="shared" si="105"/>
        <v>7.182320441988943E-2</v>
      </c>
      <c r="BB12" s="34">
        <f t="shared" si="105"/>
        <v>-5.1546391752576026E-3</v>
      </c>
      <c r="BC12" s="34">
        <f t="shared" si="105"/>
        <v>2.0725388601036121E-2</v>
      </c>
      <c r="BD12" s="34">
        <f t="shared" si="105"/>
        <v>0.14213197969543145</v>
      </c>
      <c r="BE12" s="34">
        <f t="shared" ref="BE12" si="106">BE10/BD10-1</f>
        <v>0.35555555555555562</v>
      </c>
      <c r="BF12" s="34">
        <f t="shared" ref="BF12" si="107">BF10/BE10-1</f>
        <v>-0.23934426229508199</v>
      </c>
      <c r="BG12" s="34">
        <f t="shared" ref="BG12" si="108">BG10/BF10-1</f>
        <v>-1.2931034482758674E-2</v>
      </c>
      <c r="BH12" s="34">
        <f t="shared" ref="BH12" si="109">BH10/BG10-1</f>
        <v>-0.13537117903930118</v>
      </c>
      <c r="BI12" s="34">
        <f t="shared" ref="BI12" si="110">BI10/BH10-1</f>
        <v>3.5353535353535248E-2</v>
      </c>
      <c r="BJ12" s="34">
        <f t="shared" ref="BJ12" si="111">BJ10/BI10-1</f>
        <v>-4.8780487804879202E-3</v>
      </c>
      <c r="BK12" s="34">
        <f t="shared" ref="BK12" si="112">BK10/BJ10-1</f>
        <v>-1</v>
      </c>
      <c r="BL12" s="34" t="e">
        <f t="shared" ref="BL12" si="113">BL10/BK10-1</f>
        <v>#DIV/0!</v>
      </c>
    </row>
    <row r="14" spans="1:65" ht="29" x14ac:dyDescent="0.3">
      <c r="A14" s="30" t="s">
        <v>92</v>
      </c>
      <c r="B14" s="29"/>
      <c r="C14" s="29"/>
      <c r="D14" s="29"/>
      <c r="E14" s="29"/>
      <c r="F14" s="29"/>
      <c r="G14" s="29"/>
      <c r="H14" s="29"/>
      <c r="I14" s="29"/>
      <c r="J14" s="29"/>
      <c r="K14" s="29">
        <v>131</v>
      </c>
      <c r="L14" s="29">
        <v>169</v>
      </c>
      <c r="M14" s="31">
        <v>153</v>
      </c>
      <c r="N14" s="29">
        <v>163</v>
      </c>
      <c r="O14" s="29">
        <v>169</v>
      </c>
      <c r="P14" s="29">
        <v>171</v>
      </c>
      <c r="Q14" s="29">
        <v>195</v>
      </c>
      <c r="R14" s="29">
        <v>182</v>
      </c>
      <c r="S14" s="29">
        <v>195</v>
      </c>
      <c r="T14" s="29">
        <v>226</v>
      </c>
      <c r="U14" s="29">
        <v>179</v>
      </c>
      <c r="V14" s="29">
        <v>229</v>
      </c>
      <c r="W14" s="29">
        <v>192</v>
      </c>
      <c r="X14" s="29">
        <v>235</v>
      </c>
      <c r="Y14" s="29">
        <v>225</v>
      </c>
      <c r="Z14" s="29">
        <v>227</v>
      </c>
      <c r="AA14" s="29">
        <v>237</v>
      </c>
      <c r="AB14" s="29">
        <v>233</v>
      </c>
      <c r="AC14" s="29">
        <v>276</v>
      </c>
      <c r="AD14" s="29">
        <v>250</v>
      </c>
      <c r="AE14" s="29">
        <v>271</v>
      </c>
      <c r="AF14" s="29">
        <v>338</v>
      </c>
      <c r="AG14" s="29">
        <v>482</v>
      </c>
      <c r="AH14" s="29">
        <v>531</v>
      </c>
      <c r="AI14" s="29">
        <v>492</v>
      </c>
      <c r="AJ14" s="29">
        <v>472</v>
      </c>
      <c r="AK14" s="29">
        <v>431</v>
      </c>
      <c r="AL14" s="29">
        <v>620</v>
      </c>
      <c r="AM14" s="29">
        <v>536</v>
      </c>
      <c r="AN14" s="29">
        <v>478</v>
      </c>
      <c r="AO14" s="29">
        <v>513</v>
      </c>
      <c r="AP14" s="29">
        <v>490</v>
      </c>
      <c r="AQ14" s="29">
        <v>571</v>
      </c>
      <c r="AR14" s="29">
        <v>564</v>
      </c>
      <c r="AS14" s="29">
        <v>456</v>
      </c>
      <c r="AT14" s="29">
        <v>525</v>
      </c>
      <c r="AU14" s="29">
        <v>488</v>
      </c>
      <c r="AV14" s="29">
        <v>514</v>
      </c>
      <c r="AW14" s="29">
        <v>493</v>
      </c>
      <c r="AX14" s="29">
        <v>566</v>
      </c>
      <c r="AY14" s="29">
        <v>633</v>
      </c>
      <c r="AZ14" s="29">
        <v>543</v>
      </c>
      <c r="BA14" s="29">
        <v>603</v>
      </c>
      <c r="BB14" s="29">
        <v>577</v>
      </c>
      <c r="BC14" s="29">
        <v>611</v>
      </c>
      <c r="BD14" s="29">
        <v>699</v>
      </c>
      <c r="BE14" s="29">
        <v>854</v>
      </c>
      <c r="BF14" s="29">
        <v>718</v>
      </c>
      <c r="BG14" s="29">
        <v>687</v>
      </c>
      <c r="BH14" s="29">
        <v>613</v>
      </c>
      <c r="BI14" s="29">
        <v>616</v>
      </c>
      <c r="BJ14" s="29">
        <v>631</v>
      </c>
    </row>
    <row r="15" spans="1:65" x14ac:dyDescent="0.3">
      <c r="A15" s="30" t="s">
        <v>16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31"/>
      <c r="N15" s="29"/>
      <c r="O15" s="29"/>
      <c r="P15" s="29"/>
      <c r="Q15" s="29"/>
      <c r="R15" s="29"/>
      <c r="S15" s="29"/>
      <c r="T15" s="29"/>
      <c r="U15" s="29"/>
      <c r="V15" s="29"/>
      <c r="W15" s="33">
        <f t="shared" ref="W15" si="114">W14/K14-1</f>
        <v>0.46564885496183206</v>
      </c>
      <c r="X15" s="33">
        <f t="shared" ref="X15" si="115">X14/L14-1</f>
        <v>0.39053254437869822</v>
      </c>
      <c r="Y15" s="33">
        <f t="shared" ref="Y15" si="116">Y14/M14-1</f>
        <v>0.47058823529411775</v>
      </c>
      <c r="Z15" s="33">
        <f t="shared" ref="Z15" si="117">Z14/N14-1</f>
        <v>0.3926380368098159</v>
      </c>
      <c r="AA15" s="33">
        <f t="shared" ref="AA15" si="118">AA14/O14-1</f>
        <v>0.4023668639053255</v>
      </c>
      <c r="AB15" s="33">
        <f t="shared" ref="AB15" si="119">AB14/P14-1</f>
        <v>0.36257309941520477</v>
      </c>
      <c r="AC15" s="33">
        <f t="shared" ref="AC15" si="120">AC14/Q14-1</f>
        <v>0.41538461538461546</v>
      </c>
      <c r="AD15" s="33">
        <f t="shared" ref="AD15" si="121">AD14/R14-1</f>
        <v>0.37362637362637363</v>
      </c>
      <c r="AE15" s="33">
        <f t="shared" ref="AE15" si="122">AE14/S14-1</f>
        <v>0.38974358974358969</v>
      </c>
      <c r="AF15" s="33">
        <f t="shared" ref="AF15" si="123">AF14/T14-1</f>
        <v>0.49557522123893816</v>
      </c>
      <c r="AG15" s="33">
        <f t="shared" ref="AG15" si="124">AG14/U14-1</f>
        <v>1.6927374301675977</v>
      </c>
      <c r="AH15" s="33">
        <f t="shared" ref="AH15" si="125">AH14/V14-1</f>
        <v>1.3187772925764194</v>
      </c>
      <c r="AI15" s="33">
        <f t="shared" ref="AI15" si="126">AI14/W14-1</f>
        <v>1.5625</v>
      </c>
      <c r="AJ15" s="33">
        <f t="shared" ref="AJ15" si="127">AJ14/X14-1</f>
        <v>1.0085106382978721</v>
      </c>
      <c r="AK15" s="33">
        <f t="shared" ref="AK15" si="128">AK14/Y14-1</f>
        <v>0.91555555555555546</v>
      </c>
      <c r="AL15" s="33">
        <f t="shared" ref="AL15" si="129">AL14/Z14-1</f>
        <v>1.7312775330396475</v>
      </c>
      <c r="AM15" s="33">
        <f t="shared" ref="AM15" si="130">AM14/AA14-1</f>
        <v>1.2616033755274261</v>
      </c>
      <c r="AN15" s="33">
        <f t="shared" ref="AN15" si="131">AN14/AB14-1</f>
        <v>1.0515021459227469</v>
      </c>
      <c r="AO15" s="33">
        <f t="shared" ref="AO15" si="132">AO14/AC14-1</f>
        <v>0.85869565217391308</v>
      </c>
      <c r="AP15" s="33">
        <f t="shared" ref="AP15" si="133">AP14/AD14-1</f>
        <v>0.96</v>
      </c>
      <c r="AQ15" s="33">
        <f t="shared" ref="AQ15:BD15" si="134">AQ14/AE14-1</f>
        <v>1.1070110701107012</v>
      </c>
      <c r="AR15" s="33">
        <f t="shared" si="134"/>
        <v>0.66863905325443795</v>
      </c>
      <c r="AS15" s="33">
        <f t="shared" si="134"/>
        <v>-5.3941908713692976E-2</v>
      </c>
      <c r="AT15" s="33">
        <f t="shared" si="134"/>
        <v>-1.1299435028248594E-2</v>
      </c>
      <c r="AU15" s="33">
        <f t="shared" si="134"/>
        <v>-8.1300813008130524E-3</v>
      </c>
      <c r="AV15" s="33">
        <f t="shared" si="134"/>
        <v>8.8983050847457612E-2</v>
      </c>
      <c r="AW15" s="33">
        <f t="shared" si="134"/>
        <v>0.14385150812064973</v>
      </c>
      <c r="AX15" s="33">
        <f t="shared" si="134"/>
        <v>-8.7096774193548332E-2</v>
      </c>
      <c r="AY15" s="33">
        <f t="shared" si="134"/>
        <v>0.18097014925373145</v>
      </c>
      <c r="AZ15" s="33">
        <f t="shared" si="134"/>
        <v>0.13598326359832646</v>
      </c>
      <c r="BA15" s="33">
        <f t="shared" si="134"/>
        <v>0.17543859649122817</v>
      </c>
      <c r="BB15" s="33">
        <f t="shared" si="134"/>
        <v>0.17755102040816317</v>
      </c>
      <c r="BC15" s="33">
        <f t="shared" si="134"/>
        <v>7.0052539404553471E-2</v>
      </c>
      <c r="BD15" s="33">
        <f t="shared" si="134"/>
        <v>0.2393617021276595</v>
      </c>
      <c r="BE15" s="33">
        <f t="shared" ref="BE15" si="135">BE14/AS14-1</f>
        <v>0.87280701754385959</v>
      </c>
      <c r="BF15" s="33">
        <f t="shared" ref="BF15" si="136">BF14/AT14-1</f>
        <v>0.36761904761904751</v>
      </c>
      <c r="BG15" s="33">
        <f t="shared" ref="BG15" si="137">BG14/AU14-1</f>
        <v>0.40778688524590168</v>
      </c>
      <c r="BH15" s="33">
        <f t="shared" ref="BH15" si="138">BH14/AV14-1</f>
        <v>0.19260700389105057</v>
      </c>
      <c r="BI15" s="33">
        <f t="shared" ref="BI15" si="139">BI14/AW14-1</f>
        <v>0.24949290060851936</v>
      </c>
      <c r="BJ15" s="33">
        <f t="shared" ref="BJ15" si="140">BJ14/AX14-1</f>
        <v>0.11484098939929321</v>
      </c>
      <c r="BK15" s="33">
        <f t="shared" ref="BK15" si="141">BK14/AY14-1</f>
        <v>-1</v>
      </c>
      <c r="BL15" s="33">
        <f t="shared" ref="BL15" si="142">BL14/AZ14-1</f>
        <v>-1</v>
      </c>
    </row>
    <row r="16" spans="1:65" x14ac:dyDescent="0.3">
      <c r="A16" s="30" t="s">
        <v>89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34">
        <f>L14/K14-1</f>
        <v>0.29007633587786263</v>
      </c>
      <c r="M16" s="34">
        <f>M14/L14-1</f>
        <v>-9.4674556213017791E-2</v>
      </c>
      <c r="N16" s="34">
        <f>N14/M14-1</f>
        <v>6.5359477124182996E-2</v>
      </c>
      <c r="O16" s="34">
        <f t="shared" ref="O16:AG16" si="143">O14/N14-1</f>
        <v>3.6809815950920255E-2</v>
      </c>
      <c r="P16" s="34">
        <f t="shared" si="143"/>
        <v>1.1834319526627279E-2</v>
      </c>
      <c r="Q16" s="34">
        <f t="shared" si="143"/>
        <v>0.14035087719298245</v>
      </c>
      <c r="R16" s="34">
        <f t="shared" si="143"/>
        <v>-6.6666666666666652E-2</v>
      </c>
      <c r="S16" s="34">
        <f t="shared" si="143"/>
        <v>7.1428571428571397E-2</v>
      </c>
      <c r="T16" s="34">
        <f t="shared" si="143"/>
        <v>0.15897435897435908</v>
      </c>
      <c r="U16" s="34">
        <f t="shared" si="143"/>
        <v>-0.20796460176991149</v>
      </c>
      <c r="V16" s="34">
        <f t="shared" si="143"/>
        <v>0.27932960893854752</v>
      </c>
      <c r="W16" s="34">
        <f t="shared" si="143"/>
        <v>-0.16157205240174677</v>
      </c>
      <c r="X16" s="34">
        <f t="shared" si="143"/>
        <v>0.22395833333333326</v>
      </c>
      <c r="Y16" s="34">
        <f t="shared" si="143"/>
        <v>-4.2553191489361653E-2</v>
      </c>
      <c r="Z16" s="34">
        <f t="shared" si="143"/>
        <v>8.8888888888889461E-3</v>
      </c>
      <c r="AA16" s="34">
        <f t="shared" si="143"/>
        <v>4.4052863436123246E-2</v>
      </c>
      <c r="AB16" s="34">
        <f t="shared" si="143"/>
        <v>-1.6877637130801704E-2</v>
      </c>
      <c r="AC16" s="34">
        <f t="shared" si="143"/>
        <v>0.18454935622317592</v>
      </c>
      <c r="AD16" s="34">
        <f t="shared" si="143"/>
        <v>-9.4202898550724612E-2</v>
      </c>
      <c r="AE16" s="34">
        <f t="shared" si="143"/>
        <v>8.4000000000000075E-2</v>
      </c>
      <c r="AF16" s="34">
        <f t="shared" si="143"/>
        <v>0.24723247232472323</v>
      </c>
      <c r="AG16" s="34">
        <f t="shared" si="143"/>
        <v>0.42603550295857984</v>
      </c>
      <c r="AH16" s="34">
        <f t="shared" ref="AH16:AK16" si="144">AH14/AG14-1</f>
        <v>0.10165975103734448</v>
      </c>
      <c r="AI16" s="34">
        <f t="shared" si="144"/>
        <v>-7.3446327683615809E-2</v>
      </c>
      <c r="AJ16" s="34">
        <f t="shared" si="144"/>
        <v>-4.065040650406504E-2</v>
      </c>
      <c r="AK16" s="34">
        <f t="shared" si="144"/>
        <v>-8.6864406779661008E-2</v>
      </c>
      <c r="AL16" s="34">
        <f t="shared" ref="AL16:BD16" si="145">AL14/AK14-1</f>
        <v>0.43851508120649663</v>
      </c>
      <c r="AM16" s="34">
        <f t="shared" si="145"/>
        <v>-0.13548387096774195</v>
      </c>
      <c r="AN16" s="34">
        <f t="shared" si="145"/>
        <v>-0.10820895522388063</v>
      </c>
      <c r="AO16" s="34">
        <f t="shared" si="145"/>
        <v>7.322175732217584E-2</v>
      </c>
      <c r="AP16" s="34">
        <f t="shared" si="145"/>
        <v>-4.4834307992202782E-2</v>
      </c>
      <c r="AQ16" s="34">
        <f t="shared" si="145"/>
        <v>0.16530612244897958</v>
      </c>
      <c r="AR16" s="34">
        <f t="shared" si="145"/>
        <v>-1.2259194395796813E-2</v>
      </c>
      <c r="AS16" s="34">
        <f t="shared" si="145"/>
        <v>-0.19148936170212771</v>
      </c>
      <c r="AT16" s="34">
        <f t="shared" si="145"/>
        <v>0.15131578947368429</v>
      </c>
      <c r="AU16" s="34">
        <f t="shared" si="145"/>
        <v>-7.047619047619047E-2</v>
      </c>
      <c r="AV16" s="34">
        <f t="shared" si="145"/>
        <v>5.3278688524590168E-2</v>
      </c>
      <c r="AW16" s="34">
        <f t="shared" si="145"/>
        <v>-4.0856031128404635E-2</v>
      </c>
      <c r="AX16" s="34">
        <f t="shared" si="145"/>
        <v>0.14807302231237318</v>
      </c>
      <c r="AY16" s="34">
        <f t="shared" si="145"/>
        <v>0.11837455830388688</v>
      </c>
      <c r="AZ16" s="34">
        <f t="shared" si="145"/>
        <v>-0.14218009478672988</v>
      </c>
      <c r="BA16" s="34">
        <f t="shared" si="145"/>
        <v>0.11049723756906071</v>
      </c>
      <c r="BB16" s="34">
        <f t="shared" si="145"/>
        <v>-4.3117744610281949E-2</v>
      </c>
      <c r="BC16" s="34">
        <f t="shared" si="145"/>
        <v>5.8925476603119531E-2</v>
      </c>
      <c r="BD16" s="34">
        <f t="shared" si="145"/>
        <v>0.14402618657937816</v>
      </c>
      <c r="BE16" s="34">
        <f t="shared" ref="BE16" si="146">BE14/BD14-1</f>
        <v>0.2217453505007152</v>
      </c>
      <c r="BF16" s="34">
        <f t="shared" ref="BF16" si="147">BF14/BE14-1</f>
        <v>-0.15925058548009363</v>
      </c>
      <c r="BG16" s="34">
        <f t="shared" ref="BG16" si="148">BG14/BF14-1</f>
        <v>-4.3175487465181073E-2</v>
      </c>
      <c r="BH16" s="34">
        <f t="shared" ref="BH16" si="149">BH14/BG14-1</f>
        <v>-0.10771470160116448</v>
      </c>
      <c r="BI16" s="34">
        <f t="shared" ref="BI16" si="150">BI14/BH14-1</f>
        <v>4.8939641109297938E-3</v>
      </c>
      <c r="BJ16" s="34">
        <f t="shared" ref="BJ16" si="151">BJ14/BI14-1</f>
        <v>2.4350649350649345E-2</v>
      </c>
      <c r="BK16" s="34">
        <f t="shared" ref="BK16" si="152">BK14/BJ14-1</f>
        <v>-1</v>
      </c>
      <c r="BL16" s="34" t="e">
        <f t="shared" ref="BL16" si="153">BL14/BK14-1</f>
        <v>#DIV/0!</v>
      </c>
    </row>
    <row r="17" spans="1:64" x14ac:dyDescent="0.3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63" t="s">
        <v>101</v>
      </c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</row>
    <row r="18" spans="1:64" ht="29" x14ac:dyDescent="0.3">
      <c r="A18" s="30" t="s">
        <v>93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4"/>
      <c r="M18" s="34"/>
      <c r="N18" s="34"/>
      <c r="O18" s="34"/>
      <c r="P18" s="34"/>
      <c r="Q18" s="34"/>
      <c r="R18" s="34"/>
      <c r="S18" s="34"/>
      <c r="T18" s="64">
        <v>2750</v>
      </c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3">
        <v>3380</v>
      </c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5" t="s">
        <v>98</v>
      </c>
      <c r="AS18" s="65"/>
      <c r="AT18" s="65"/>
      <c r="AU18" s="65"/>
      <c r="AV18" s="65"/>
      <c r="AW18" s="65"/>
      <c r="BD18" t="s">
        <v>102</v>
      </c>
      <c r="BE18" t="s">
        <v>115</v>
      </c>
      <c r="BF18">
        <v>8000</v>
      </c>
    </row>
    <row r="19" spans="1:64" x14ac:dyDescent="0.3">
      <c r="A19" s="30" t="s">
        <v>94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34"/>
      <c r="M19" s="34"/>
      <c r="N19" s="34"/>
      <c r="O19" s="34"/>
      <c r="P19" s="34"/>
      <c r="Q19" s="34"/>
      <c r="R19" s="34"/>
      <c r="S19" s="34"/>
      <c r="T19" s="34">
        <f>SUM($T$14:T$14)/$T$18</f>
        <v>8.2181818181818175E-2</v>
      </c>
      <c r="U19" s="34">
        <f>SUM($T$14:U$14)/$T$18</f>
        <v>0.14727272727272728</v>
      </c>
      <c r="V19" s="34">
        <f>SUM($T$14:V$14)/$T$18</f>
        <v>0.23054545454545455</v>
      </c>
      <c r="W19" s="34">
        <f>SUM($T$14:W$14)/$T$18</f>
        <v>0.30036363636363639</v>
      </c>
      <c r="X19" s="34">
        <f>SUM($T$14:X$14)/$T$18</f>
        <v>0.38581818181818184</v>
      </c>
      <c r="Y19" s="34">
        <f>SUM($T$14:Y$14)/$T$18</f>
        <v>0.46763636363636363</v>
      </c>
      <c r="Z19" s="34">
        <f>SUM($T$14:Z$14)/$T$18</f>
        <v>0.55018181818181822</v>
      </c>
      <c r="AA19" s="34">
        <f>SUM($T$14:AA$14)/$T$18</f>
        <v>0.63636363636363635</v>
      </c>
      <c r="AB19" s="34">
        <f>SUM($T$14:AB$14)/$T$18</f>
        <v>0.72109090909090912</v>
      </c>
      <c r="AC19" s="34">
        <f>SUM($T$14:AC$14)/$T$18</f>
        <v>0.82145454545454544</v>
      </c>
      <c r="AD19" s="34">
        <f>SUM($T$14:AD$14)/$T$18</f>
        <v>0.91236363636363638</v>
      </c>
      <c r="AE19" s="34">
        <f>SUM($T$14:AE$14)/$T$18</f>
        <v>1.010909090909091</v>
      </c>
      <c r="AF19" s="34">
        <f>SUM($AF$14:AF$14)/$AF$18</f>
        <v>0.1</v>
      </c>
      <c r="AG19" s="34">
        <f>SUM($AF$14:AG$14)/$AF$18</f>
        <v>0.24260355029585798</v>
      </c>
      <c r="AH19" s="34">
        <f>SUM($AF$14:AH$14)/$AF$18</f>
        <v>0.3997041420118343</v>
      </c>
      <c r="AI19" s="34">
        <f>SUM($AF$14:AI$14)/$AF$18</f>
        <v>0.54526627218934909</v>
      </c>
      <c r="AJ19" s="34">
        <f>SUM($AF$14:AJ$14)/$AF$18</f>
        <v>0.6849112426035503</v>
      </c>
      <c r="AK19" s="34">
        <f>SUM($AF$14:AK$14)/$AF$18</f>
        <v>0.81242603550295855</v>
      </c>
      <c r="AL19" s="34">
        <f>SUM($AF$14:AL$14)/$AF$18</f>
        <v>0.9958579881656805</v>
      </c>
      <c r="AM19" s="34">
        <f>SUM($AF$14:AM$14)/$AF$18</f>
        <v>1.1544378698224853</v>
      </c>
      <c r="AN19" s="34">
        <f>SUM($AF$14:AN$14)/$AF$18</f>
        <v>1.2958579881656804</v>
      </c>
      <c r="AO19" s="34">
        <f>SUM($AF$14:AO$14)/$AF$18</f>
        <v>1.4476331360946746</v>
      </c>
      <c r="AP19" s="34">
        <f>SUM($AF$14:AP$14)/$AF$18</f>
        <v>1.592603550295858</v>
      </c>
      <c r="AQ19" s="34">
        <f>SUM($AF$14:AQ$14)/$AF$18</f>
        <v>1.7615384615384615</v>
      </c>
      <c r="AR19" s="46">
        <f>AR14/6600</f>
        <v>8.545454545454545E-2</v>
      </c>
      <c r="AS19" s="46">
        <f>AS14/6600+AR19</f>
        <v>0.15454545454545454</v>
      </c>
      <c r="AT19" s="46">
        <f t="shared" ref="AT19:BC19" si="154">AT14/6600+AS19</f>
        <v>0.23409090909090907</v>
      </c>
      <c r="AU19" s="46">
        <f t="shared" si="154"/>
        <v>0.30803030303030299</v>
      </c>
      <c r="AV19" s="46">
        <f t="shared" si="154"/>
        <v>0.38590909090909087</v>
      </c>
      <c r="AW19" s="46">
        <f t="shared" si="154"/>
        <v>0.46060606060606057</v>
      </c>
      <c r="AX19" s="46">
        <f t="shared" si="154"/>
        <v>0.54636363636363638</v>
      </c>
      <c r="AY19" s="46">
        <f t="shared" si="154"/>
        <v>0.64227272727272733</v>
      </c>
      <c r="AZ19" s="46">
        <f t="shared" si="154"/>
        <v>0.7245454545454546</v>
      </c>
      <c r="BA19" s="46">
        <f t="shared" si="154"/>
        <v>0.81590909090909092</v>
      </c>
      <c r="BB19" s="46">
        <f t="shared" si="154"/>
        <v>0.90333333333333332</v>
      </c>
      <c r="BC19" s="46">
        <f t="shared" si="154"/>
        <v>0.99590909090909085</v>
      </c>
      <c r="BD19" s="46">
        <f>BD14/8000</f>
        <v>8.7374999999999994E-2</v>
      </c>
      <c r="BE19" s="46">
        <f>BE14/8000+BD19</f>
        <v>0.19412499999999999</v>
      </c>
      <c r="BF19" s="46">
        <f t="shared" ref="BF19:BL19" si="155">BF14/8000+BE19</f>
        <v>0.28387499999999999</v>
      </c>
      <c r="BG19" s="46">
        <f t="shared" si="155"/>
        <v>0.36975000000000002</v>
      </c>
      <c r="BH19" s="46">
        <f t="shared" si="155"/>
        <v>0.44637500000000002</v>
      </c>
      <c r="BI19" s="46">
        <f t="shared" si="155"/>
        <v>0.52337500000000003</v>
      </c>
      <c r="BJ19" s="46">
        <f t="shared" si="155"/>
        <v>0.60225000000000006</v>
      </c>
      <c r="BK19" s="46">
        <f t="shared" si="155"/>
        <v>0.60225000000000006</v>
      </c>
      <c r="BL19" s="46">
        <f t="shared" si="155"/>
        <v>0.60225000000000006</v>
      </c>
    </row>
    <row r="21" spans="1:64" ht="58" x14ac:dyDescent="0.3">
      <c r="A21" s="30" t="s">
        <v>95</v>
      </c>
      <c r="D21" s="32"/>
      <c r="E21" s="32"/>
      <c r="F21" s="32"/>
      <c r="G21" s="32"/>
      <c r="H21" s="32"/>
      <c r="I21" s="32"/>
      <c r="J21" s="32"/>
      <c r="M21" s="32"/>
      <c r="P21" s="32"/>
      <c r="Q21" s="32"/>
      <c r="R21" s="32"/>
      <c r="S21" s="32">
        <v>1508000</v>
      </c>
      <c r="T21" s="32">
        <v>1512000</v>
      </c>
      <c r="U21" s="32">
        <v>1382000</v>
      </c>
      <c r="V21" s="32">
        <v>1645000</v>
      </c>
      <c r="W21" s="32">
        <v>1563000</v>
      </c>
      <c r="X21" s="32">
        <v>1700000</v>
      </c>
      <c r="Y21" s="32">
        <v>1563000</v>
      </c>
      <c r="AB21" s="32">
        <v>1548000</v>
      </c>
      <c r="AE21" s="32">
        <v>1668000</v>
      </c>
      <c r="AF21" s="32">
        <v>2033000</v>
      </c>
      <c r="AG21" s="32">
        <v>2750000</v>
      </c>
      <c r="AH21" s="32">
        <v>2691000</v>
      </c>
      <c r="AI21" s="32">
        <v>2742000</v>
      </c>
      <c r="AJ21" s="32">
        <v>2796000</v>
      </c>
      <c r="AK21" s="32">
        <v>2453000</v>
      </c>
      <c r="AL21" s="32"/>
      <c r="AM21" s="32"/>
      <c r="AN21" s="32"/>
      <c r="AO21" s="32"/>
      <c r="AP21" s="32"/>
      <c r="AQ21" s="32"/>
    </row>
    <row r="22" spans="1:64" x14ac:dyDescent="0.3">
      <c r="A22" s="30" t="s">
        <v>16</v>
      </c>
      <c r="D22" s="32"/>
      <c r="E22" s="32"/>
      <c r="F22" s="32"/>
      <c r="G22" s="32"/>
      <c r="H22" s="32"/>
      <c r="I22" s="32"/>
      <c r="J22" s="32"/>
      <c r="M22" s="32"/>
      <c r="P22" s="32"/>
      <c r="Q22" s="32"/>
      <c r="R22" s="32"/>
      <c r="S22" s="32"/>
      <c r="T22" s="32"/>
      <c r="U22" s="32"/>
      <c r="V22" s="32"/>
      <c r="Y22" s="32"/>
      <c r="AB22" s="32"/>
      <c r="AE22" s="33">
        <f t="shared" ref="AE22:AG22" si="156">AE21/S21-1</f>
        <v>0.10610079575596809</v>
      </c>
      <c r="AF22" s="33">
        <f t="shared" si="156"/>
        <v>0.34457671957671954</v>
      </c>
      <c r="AG22" s="33">
        <f t="shared" si="156"/>
        <v>0.98986975397973942</v>
      </c>
      <c r="AH22" s="33">
        <f t="shared" ref="AH22" si="157">AH21/V21-1</f>
        <v>0.63586626139817626</v>
      </c>
      <c r="AI22" s="33">
        <f t="shared" ref="AI22" si="158">AI21/W21-1</f>
        <v>0.75431861804222655</v>
      </c>
      <c r="AJ22" s="33">
        <f t="shared" ref="AJ22" si="159">AJ21/X21-1</f>
        <v>0.64470588235294124</v>
      </c>
      <c r="AK22" s="33">
        <f t="shared" ref="AK22" si="160">AK21/Y21-1</f>
        <v>0.56941778630838136</v>
      </c>
      <c r="AL22" s="33" t="e">
        <f t="shared" ref="AL22" si="161">AL21/Z21-1</f>
        <v>#DIV/0!</v>
      </c>
      <c r="AM22" s="33" t="e">
        <f t="shared" ref="AM22" si="162">AM21/AA21-1</f>
        <v>#DIV/0!</v>
      </c>
      <c r="AN22" s="33">
        <f t="shared" ref="AN22" si="163">AN21/AB21-1</f>
        <v>-1</v>
      </c>
      <c r="AO22" s="33" t="e">
        <f t="shared" ref="AO22" si="164">AO21/AC21-1</f>
        <v>#DIV/0!</v>
      </c>
      <c r="AP22" s="33" t="e">
        <f t="shared" ref="AP22" si="165">AP21/AD21-1</f>
        <v>#DIV/0!</v>
      </c>
      <c r="AQ22" s="33">
        <f t="shared" ref="AQ22" si="166">AQ21/AE21-1</f>
        <v>-1</v>
      </c>
    </row>
    <row r="23" spans="1:64" x14ac:dyDescent="0.3">
      <c r="A23" s="30" t="s">
        <v>89</v>
      </c>
      <c r="D23" s="32"/>
      <c r="E23" s="32"/>
      <c r="F23" s="32"/>
      <c r="G23" s="32"/>
      <c r="H23" s="32"/>
      <c r="I23" s="32"/>
      <c r="J23" s="32"/>
      <c r="M23" s="32"/>
      <c r="P23" s="32"/>
      <c r="Q23" s="32"/>
      <c r="R23" s="32"/>
      <c r="S23" s="32"/>
      <c r="T23" s="34">
        <f t="shared" ref="T23:W23" si="167">T21/S21-1</f>
        <v>2.6525198938991412E-3</v>
      </c>
      <c r="U23" s="34">
        <f t="shared" si="167"/>
        <v>-8.5978835978835932E-2</v>
      </c>
      <c r="V23" s="34">
        <f t="shared" si="167"/>
        <v>0.19030390738060787</v>
      </c>
      <c r="W23" s="34">
        <f t="shared" si="167"/>
        <v>-4.9848024316109463E-2</v>
      </c>
      <c r="Y23" s="32"/>
      <c r="AB23" s="32"/>
      <c r="AE23" s="32"/>
      <c r="AF23" s="34">
        <f t="shared" ref="AF23:AG23" si="168">AF21/AE21-1</f>
        <v>0.2188249400479616</v>
      </c>
      <c r="AG23" s="34">
        <f t="shared" si="168"/>
        <v>0.35268076733890807</v>
      </c>
      <c r="AH23" s="34">
        <f t="shared" ref="AH23:AK23" si="169">AH21/AG21-1</f>
        <v>-2.1454545454545504E-2</v>
      </c>
      <c r="AI23" s="34">
        <f t="shared" si="169"/>
        <v>1.8952062430323213E-2</v>
      </c>
      <c r="AJ23" s="34">
        <f t="shared" si="169"/>
        <v>1.9693654266958349E-2</v>
      </c>
      <c r="AK23" s="34">
        <f t="shared" si="169"/>
        <v>-0.12267525035765381</v>
      </c>
      <c r="AL23" s="34">
        <f t="shared" ref="AL23:AQ23" si="170">AL21/AK21-1</f>
        <v>-1</v>
      </c>
      <c r="AM23" s="34" t="e">
        <f t="shared" si="170"/>
        <v>#DIV/0!</v>
      </c>
      <c r="AN23" s="34" t="e">
        <f t="shared" si="170"/>
        <v>#DIV/0!</v>
      </c>
      <c r="AO23" s="34" t="e">
        <f t="shared" si="170"/>
        <v>#DIV/0!</v>
      </c>
      <c r="AP23" s="34" t="e">
        <f t="shared" si="170"/>
        <v>#DIV/0!</v>
      </c>
      <c r="AQ23" s="34" t="e">
        <f t="shared" si="170"/>
        <v>#DIV/0!</v>
      </c>
    </row>
    <row r="25" spans="1:64" ht="43.5" x14ac:dyDescent="0.3">
      <c r="A25" s="30" t="s">
        <v>96</v>
      </c>
      <c r="E25" s="32"/>
      <c r="F25" s="32"/>
      <c r="G25" s="32"/>
      <c r="H25" s="32"/>
      <c r="I25" s="32"/>
      <c r="Q25" s="32"/>
      <c r="R25" s="32"/>
      <c r="S25" s="32">
        <v>201000</v>
      </c>
      <c r="T25" s="32">
        <v>214000</v>
      </c>
      <c r="U25" s="32">
        <v>191000</v>
      </c>
      <c r="V25" s="32">
        <v>217000</v>
      </c>
      <c r="W25" s="32">
        <v>206000</v>
      </c>
      <c r="X25" s="32">
        <v>231000</v>
      </c>
      <c r="AE25" s="32">
        <v>266000</v>
      </c>
      <c r="AF25" s="32">
        <v>292000</v>
      </c>
      <c r="AG25" s="32">
        <v>373000</v>
      </c>
      <c r="AH25" s="32">
        <v>385000</v>
      </c>
      <c r="AI25" s="32">
        <v>373000</v>
      </c>
      <c r="AJ25" s="32">
        <v>378000</v>
      </c>
      <c r="AK25" s="32">
        <v>362000</v>
      </c>
      <c r="AL25" s="32">
        <v>415000</v>
      </c>
      <c r="AM25" s="32"/>
      <c r="AN25" s="32"/>
      <c r="AO25" s="32"/>
      <c r="AP25" s="32"/>
      <c r="AQ25" s="32"/>
    </row>
    <row r="26" spans="1:64" x14ac:dyDescent="0.3">
      <c r="A26" s="30" t="s">
        <v>16</v>
      </c>
      <c r="AE26" s="33">
        <f t="shared" ref="AE26:AF26" si="171">AE25/S25-1</f>
        <v>0.3233830845771144</v>
      </c>
      <c r="AF26" s="33">
        <f t="shared" si="171"/>
        <v>0.36448598130841114</v>
      </c>
      <c r="AG26" s="33">
        <f t="shared" ref="AG26" si="172">AG25/U25-1</f>
        <v>0.95287958115183247</v>
      </c>
      <c r="AH26" s="33">
        <f t="shared" ref="AH26" si="173">AH25/V25-1</f>
        <v>0.77419354838709675</v>
      </c>
      <c r="AI26" s="33">
        <f>AI25/W25-1</f>
        <v>0.81067961165048552</v>
      </c>
      <c r="AJ26" s="33">
        <f t="shared" ref="AJ26" si="174">AJ25/X25-1</f>
        <v>0.63636363636363646</v>
      </c>
      <c r="AK26" s="33" t="e">
        <f t="shared" ref="AK26" si="175">AK25/Y25-1</f>
        <v>#DIV/0!</v>
      </c>
      <c r="AL26" s="33" t="e">
        <f t="shared" ref="AL26" si="176">AL25/Z25-1</f>
        <v>#DIV/0!</v>
      </c>
      <c r="AM26" s="33" t="e">
        <f t="shared" ref="AM26" si="177">AM25/AA25-1</f>
        <v>#DIV/0!</v>
      </c>
      <c r="AN26" s="33" t="e">
        <f t="shared" ref="AN26" si="178">AN25/AB25-1</f>
        <v>#DIV/0!</v>
      </c>
      <c r="AO26" s="33" t="e">
        <f t="shared" ref="AO26" si="179">AO25/AC25-1</f>
        <v>#DIV/0!</v>
      </c>
      <c r="AP26" s="33" t="e">
        <f t="shared" ref="AP26" si="180">AP25/AD25-1</f>
        <v>#DIV/0!</v>
      </c>
      <c r="AQ26" s="33">
        <f t="shared" ref="AQ26" si="181">AQ25/AE25-1</f>
        <v>-1</v>
      </c>
    </row>
    <row r="27" spans="1:64" x14ac:dyDescent="0.3">
      <c r="A27" s="30" t="s">
        <v>89</v>
      </c>
      <c r="T27" s="34">
        <f t="shared" ref="T27" si="182">T25/S25-1</f>
        <v>6.4676616915422924E-2</v>
      </c>
      <c r="U27" s="34">
        <f t="shared" ref="U27:W27" si="183">U25/T25-1</f>
        <v>-0.10747663551401865</v>
      </c>
      <c r="V27" s="34">
        <f t="shared" si="183"/>
        <v>0.13612565445026181</v>
      </c>
      <c r="W27" s="34">
        <f t="shared" si="183"/>
        <v>-5.0691244239631339E-2</v>
      </c>
      <c r="X27" s="34">
        <f t="shared" ref="X27" si="184">X25/W25-1</f>
        <v>0.12135922330097082</v>
      </c>
      <c r="Y27" s="34">
        <f t="shared" ref="Y27" si="185">Y25/X25-1</f>
        <v>-1</v>
      </c>
      <c r="Z27" s="34" t="e">
        <f t="shared" ref="Z27" si="186">Z25/Y25-1</f>
        <v>#DIV/0!</v>
      </c>
      <c r="AA27" s="34" t="e">
        <f t="shared" ref="AA27" si="187">AA25/Z25-1</f>
        <v>#DIV/0!</v>
      </c>
      <c r="AB27" s="34" t="e">
        <f t="shared" ref="AB27" si="188">AB25/AA25-1</f>
        <v>#DIV/0!</v>
      </c>
      <c r="AC27" s="34" t="e">
        <f t="shared" ref="AC27" si="189">AC25/AB25-1</f>
        <v>#DIV/0!</v>
      </c>
      <c r="AD27" s="34" t="e">
        <f t="shared" ref="AD27" si="190">AD25/AC25-1</f>
        <v>#DIV/0!</v>
      </c>
      <c r="AE27" s="34" t="e">
        <f t="shared" ref="AE27" si="191">AE25/AD25-1</f>
        <v>#DIV/0!</v>
      </c>
      <c r="AF27" s="34">
        <f t="shared" ref="AF27:AG27" si="192">AF25/AE25-1</f>
        <v>9.7744360902255689E-2</v>
      </c>
      <c r="AG27" s="34">
        <f t="shared" si="192"/>
        <v>0.27739726027397271</v>
      </c>
      <c r="AH27" s="34">
        <f t="shared" ref="AH27:AK27" si="193">AH25/AG25-1</f>
        <v>3.2171581769437019E-2</v>
      </c>
      <c r="AI27" s="34">
        <f t="shared" si="193"/>
        <v>-3.1168831168831179E-2</v>
      </c>
      <c r="AJ27" s="34">
        <f t="shared" si="193"/>
        <v>1.3404825737265424E-2</v>
      </c>
      <c r="AK27" s="34">
        <f t="shared" si="193"/>
        <v>-4.2328042328042326E-2</v>
      </c>
      <c r="AL27" s="34">
        <f t="shared" ref="AL27:AQ27" si="194">AL25/AK25-1</f>
        <v>0.14640883977900554</v>
      </c>
      <c r="AM27" s="34">
        <f t="shared" si="194"/>
        <v>-1</v>
      </c>
      <c r="AN27" s="34" t="e">
        <f t="shared" si="194"/>
        <v>#DIV/0!</v>
      </c>
      <c r="AO27" s="34" t="e">
        <f t="shared" si="194"/>
        <v>#DIV/0!</v>
      </c>
      <c r="AP27" s="34" t="e">
        <f t="shared" si="194"/>
        <v>#DIV/0!</v>
      </c>
      <c r="AQ27" s="34" t="e">
        <f t="shared" si="194"/>
        <v>#DIV/0!</v>
      </c>
    </row>
    <row r="29" spans="1:64" x14ac:dyDescent="0.3">
      <c r="A29" s="30" t="s">
        <v>97</v>
      </c>
      <c r="AF29">
        <v>13</v>
      </c>
      <c r="AG29">
        <v>82</v>
      </c>
      <c r="AH29">
        <v>620</v>
      </c>
      <c r="AI29">
        <v>323</v>
      </c>
      <c r="AJ29">
        <v>47</v>
      </c>
      <c r="AK29">
        <v>121</v>
      </c>
      <c r="AL29">
        <v>572</v>
      </c>
    </row>
  </sheetData>
  <mergeCells count="4">
    <mergeCell ref="AF18:AQ18"/>
    <mergeCell ref="T18:AE18"/>
    <mergeCell ref="AR18:AW18"/>
    <mergeCell ref="AF17:AQ17"/>
  </mergeCells>
  <phoneticPr fontId="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2"/>
  <sheetViews>
    <sheetView tabSelected="1" zoomScale="85" zoomScaleNormal="85" workbookViewId="0">
      <pane xSplit="1" ySplit="1" topLeftCell="B3" activePane="bottomRight" state="frozen"/>
      <selection pane="topRight" activeCell="B1" sqref="B1"/>
      <selection pane="bottomLeft" activeCell="A2" sqref="A2"/>
      <selection pane="bottomRight" activeCell="O19" sqref="O19"/>
    </sheetView>
  </sheetViews>
  <sheetFormatPr defaultColWidth="9.09765625" defaultRowHeight="14.5" x14ac:dyDescent="0.35"/>
  <cols>
    <col min="1" max="1" width="27.69921875" style="18" customWidth="1"/>
    <col min="2" max="2" width="13.59765625" style="53" customWidth="1"/>
    <col min="3" max="3" width="13.59765625" style="53" hidden="1" customWidth="1"/>
    <col min="4" max="5" width="13.59765625" style="53" customWidth="1"/>
    <col min="6" max="6" width="13.59765625" style="53" hidden="1" customWidth="1"/>
    <col min="7" max="7" width="13.59765625" style="53" customWidth="1"/>
    <col min="8" max="8" width="13.69921875" style="53" customWidth="1"/>
    <col min="9" max="9" width="14.09765625" style="53" hidden="1" customWidth="1"/>
    <col min="10" max="11" width="13" style="53" customWidth="1"/>
    <col min="12" max="13" width="14.09765625" style="53" bestFit="1" customWidth="1"/>
    <col min="14" max="17" width="13" style="53" customWidth="1"/>
    <col min="18" max="18" width="13" style="2" hidden="1" customWidth="1"/>
    <col min="19" max="19" width="14.09765625" style="2" bestFit="1" customWidth="1"/>
    <col min="20" max="20" width="12.8984375" style="2" bestFit="1" customWidth="1"/>
    <col min="21" max="16384" width="9.09765625" style="2"/>
  </cols>
  <sheetData>
    <row r="1" spans="1:22" x14ac:dyDescent="0.35">
      <c r="A1" s="17" t="s">
        <v>1</v>
      </c>
      <c r="B1" s="47" t="s">
        <v>119</v>
      </c>
      <c r="C1" s="47" t="s">
        <v>118</v>
      </c>
      <c r="D1" s="47" t="s">
        <v>120</v>
      </c>
      <c r="E1" s="47" t="s">
        <v>99</v>
      </c>
      <c r="F1" s="47" t="s">
        <v>35</v>
      </c>
      <c r="G1" s="47" t="s">
        <v>36</v>
      </c>
      <c r="H1" s="47" t="s">
        <v>37</v>
      </c>
      <c r="I1" s="47" t="s">
        <v>3</v>
      </c>
      <c r="J1" s="47" t="s">
        <v>4</v>
      </c>
      <c r="K1" s="47" t="s">
        <v>5</v>
      </c>
      <c r="L1" s="47" t="s">
        <v>6</v>
      </c>
      <c r="M1" s="47" t="s">
        <v>7</v>
      </c>
      <c r="N1" s="47" t="s">
        <v>8</v>
      </c>
      <c r="O1" s="47" t="s">
        <v>9</v>
      </c>
      <c r="P1" s="47" t="s">
        <v>10</v>
      </c>
      <c r="Q1" s="47" t="s">
        <v>11</v>
      </c>
      <c r="R1" s="8" t="s">
        <v>12</v>
      </c>
      <c r="S1" s="8" t="s">
        <v>13</v>
      </c>
      <c r="T1" s="8" t="s">
        <v>14</v>
      </c>
      <c r="U1" s="7"/>
      <c r="V1" s="7"/>
    </row>
    <row r="2" spans="1:22" x14ac:dyDescent="0.35">
      <c r="A2" s="17" t="s">
        <v>1</v>
      </c>
      <c r="B2" s="47" t="s">
        <v>119</v>
      </c>
      <c r="C2" s="47" t="s">
        <v>118</v>
      </c>
      <c r="D2" s="47" t="s">
        <v>120</v>
      </c>
      <c r="E2" s="47" t="s">
        <v>99</v>
      </c>
      <c r="F2" s="47" t="s">
        <v>35</v>
      </c>
      <c r="G2" s="47" t="s">
        <v>36</v>
      </c>
      <c r="H2" s="47" t="s">
        <v>37</v>
      </c>
      <c r="I2" s="47" t="s">
        <v>3</v>
      </c>
      <c r="J2" s="47" t="s">
        <v>4</v>
      </c>
      <c r="K2" s="47" t="s">
        <v>5</v>
      </c>
      <c r="L2" s="47" t="s">
        <v>6</v>
      </c>
      <c r="M2" s="47" t="s">
        <v>7</v>
      </c>
      <c r="N2" s="47" t="s">
        <v>8</v>
      </c>
      <c r="O2" s="47" t="s">
        <v>9</v>
      </c>
      <c r="P2" s="47" t="s">
        <v>10</v>
      </c>
      <c r="Q2" s="47" t="s">
        <v>11</v>
      </c>
      <c r="R2" s="8" t="s">
        <v>12</v>
      </c>
      <c r="S2" s="8" t="s">
        <v>13</v>
      </c>
      <c r="T2" s="8" t="s">
        <v>14</v>
      </c>
      <c r="U2" s="7"/>
      <c r="V2" s="7"/>
    </row>
    <row r="3" spans="1:22" ht="15" thickBot="1" x14ac:dyDescent="0.4">
      <c r="A3" s="16" t="s">
        <v>15</v>
      </c>
      <c r="B3" s="48">
        <v>1922.144</v>
      </c>
      <c r="C3" s="48">
        <v>3130.16</v>
      </c>
      <c r="D3" s="48">
        <f>C3-E3</f>
        <v>1612.0329999999999</v>
      </c>
      <c r="E3" s="48">
        <v>1518.127</v>
      </c>
      <c r="F3" s="48">
        <v>2877.884</v>
      </c>
      <c r="G3" s="48">
        <f>F3-H3</f>
        <v>1537.902</v>
      </c>
      <c r="H3" s="48">
        <v>1339.982</v>
      </c>
      <c r="I3" s="48">
        <v>1413.9580000000001</v>
      </c>
      <c r="J3" s="48">
        <f>I3-K3</f>
        <v>788.41100000000006</v>
      </c>
      <c r="K3" s="48">
        <v>625.54700000000003</v>
      </c>
      <c r="L3" s="48">
        <v>896.37400000000002</v>
      </c>
      <c r="M3" s="48">
        <f>L3-N3</f>
        <v>507.77600000000001</v>
      </c>
      <c r="N3" s="48">
        <v>388.59800000000001</v>
      </c>
      <c r="O3" s="48">
        <v>487.25700000000001</v>
      </c>
      <c r="P3" s="48">
        <f>O3-Q3</f>
        <v>283.35199999999998</v>
      </c>
      <c r="Q3" s="48">
        <v>203.905</v>
      </c>
      <c r="R3" s="13">
        <v>187.071</v>
      </c>
      <c r="S3" s="13">
        <f>R3-T3</f>
        <v>119.21599999999999</v>
      </c>
      <c r="T3" s="13">
        <v>67.855000000000004</v>
      </c>
      <c r="U3" s="7"/>
      <c r="V3" s="7"/>
    </row>
    <row r="4" spans="1:22" s="3" customFormat="1" ht="15" thickTop="1" x14ac:dyDescent="0.35">
      <c r="A4" s="9" t="s">
        <v>16</v>
      </c>
      <c r="B4" s="58">
        <f>B3/E3-1</f>
        <v>0.26612859134973554</v>
      </c>
      <c r="C4" s="58">
        <f>C3/F3-1</f>
        <v>8.7660239259122363E-2</v>
      </c>
      <c r="D4" s="58">
        <f>D3/G3-1</f>
        <v>4.820268131519434E-2</v>
      </c>
      <c r="E4" s="58">
        <f t="shared" ref="E4:P4" si="0">E3/H3-1</f>
        <v>0.13294581569006159</v>
      </c>
      <c r="F4" s="58">
        <f t="shared" si="0"/>
        <v>1.0353390977666943</v>
      </c>
      <c r="G4" s="58">
        <f t="shared" si="0"/>
        <v>0.95063488459699319</v>
      </c>
      <c r="H4" s="58">
        <f t="shared" si="0"/>
        <v>1.1420964371981639</v>
      </c>
      <c r="I4" s="58">
        <f t="shared" si="0"/>
        <v>0.57741969311916685</v>
      </c>
      <c r="J4" s="58">
        <f t="shared" si="0"/>
        <v>0.55267480148727</v>
      </c>
      <c r="K4" s="58">
        <f t="shared" si="0"/>
        <v>0.60975352420753581</v>
      </c>
      <c r="L4" s="58">
        <f t="shared" si="0"/>
        <v>0.8396328836732978</v>
      </c>
      <c r="M4" s="58">
        <f t="shared" si="0"/>
        <v>0.79203252491600562</v>
      </c>
      <c r="N4" s="58">
        <f t="shared" si="0"/>
        <v>0.90577965228905621</v>
      </c>
      <c r="O4" s="58">
        <f t="shared" si="0"/>
        <v>1.6046634700194042</v>
      </c>
      <c r="P4" s="58">
        <f t="shared" si="0"/>
        <v>1.3767950610656285</v>
      </c>
      <c r="Q4" s="49"/>
      <c r="R4" s="10"/>
      <c r="S4" s="10"/>
      <c r="T4" s="11"/>
      <c r="U4" s="12"/>
      <c r="V4" s="12"/>
    </row>
    <row r="5" spans="1:22" x14ac:dyDescent="0.35">
      <c r="A5" s="16" t="s">
        <v>17</v>
      </c>
      <c r="B5" s="50">
        <v>1210.2550000000001</v>
      </c>
      <c r="C5" s="50">
        <v>2047.19</v>
      </c>
      <c r="D5" s="50">
        <f>C5-E5</f>
        <v>1059.549</v>
      </c>
      <c r="E5" s="50">
        <v>987.64099999999996</v>
      </c>
      <c r="F5" s="50">
        <v>1970.326</v>
      </c>
      <c r="G5" s="50">
        <f>F5-H5</f>
        <v>1045.037</v>
      </c>
      <c r="H5" s="50">
        <v>925.28899999999999</v>
      </c>
      <c r="I5" s="50">
        <v>1101.0050000000001</v>
      </c>
      <c r="J5" s="50">
        <f>I5-K5</f>
        <v>616.91500000000019</v>
      </c>
      <c r="K5" s="50">
        <v>484.09</v>
      </c>
      <c r="L5" s="50">
        <v>685.89</v>
      </c>
      <c r="M5" s="50">
        <f>L5-N5</f>
        <v>388.71999999999997</v>
      </c>
      <c r="N5" s="50">
        <v>297.17</v>
      </c>
      <c r="O5" s="50">
        <v>487.26</v>
      </c>
      <c r="P5" s="50">
        <f>O5-Q5</f>
        <v>339.07899999999995</v>
      </c>
      <c r="Q5" s="50">
        <v>148.18100000000001</v>
      </c>
      <c r="R5" s="4">
        <v>187.07</v>
      </c>
      <c r="S5" s="4">
        <f>R5-T5</f>
        <v>119.21</v>
      </c>
      <c r="T5" s="4">
        <v>67.86</v>
      </c>
      <c r="U5" s="7"/>
      <c r="V5" s="7"/>
    </row>
    <row r="6" spans="1:22" s="3" customFormat="1" x14ac:dyDescent="0.35">
      <c r="A6" s="9" t="s">
        <v>16</v>
      </c>
      <c r="B6" s="58">
        <f>B5/E5-1</f>
        <v>0.2253997150786573</v>
      </c>
      <c r="C6" s="58">
        <f>C5/F5-1</f>
        <v>3.9010803288389795E-2</v>
      </c>
      <c r="D6" s="58">
        <f>D5/G5-1</f>
        <v>1.3886589661418647E-2</v>
      </c>
      <c r="E6" s="58">
        <f t="shared" ref="E6:Q6" si="1">E5/H5-1</f>
        <v>6.738651383513683E-2</v>
      </c>
      <c r="F6" s="58">
        <f t="shared" si="1"/>
        <v>0.78957043791808368</v>
      </c>
      <c r="G6" s="58">
        <f t="shared" si="1"/>
        <v>0.69397242731980868</v>
      </c>
      <c r="H6" s="58">
        <f t="shared" si="1"/>
        <v>0.91139870685203173</v>
      </c>
      <c r="I6" s="58">
        <f t="shared" si="1"/>
        <v>0.60522095379725638</v>
      </c>
      <c r="J6" s="58">
        <f t="shared" si="1"/>
        <v>0.5870420868491466</v>
      </c>
      <c r="K6" s="58">
        <f t="shared" si="1"/>
        <v>0.62900023555540585</v>
      </c>
      <c r="L6" s="58">
        <f t="shared" si="1"/>
        <v>0.40764684152198005</v>
      </c>
      <c r="M6" s="58">
        <f t="shared" si="1"/>
        <v>0.14639951161823661</v>
      </c>
      <c r="N6" s="58">
        <f t="shared" si="1"/>
        <v>1.0054527908436306</v>
      </c>
      <c r="O6" s="58">
        <f t="shared" si="1"/>
        <v>1.604693430266745</v>
      </c>
      <c r="P6" s="58">
        <f t="shared" si="1"/>
        <v>1.8443838604143945</v>
      </c>
      <c r="Q6" s="58">
        <f t="shared" si="1"/>
        <v>1.183628057765989</v>
      </c>
      <c r="R6" s="11"/>
      <c r="S6" s="10"/>
      <c r="T6" s="11"/>
      <c r="U6" s="12"/>
      <c r="V6" s="12"/>
    </row>
    <row r="7" spans="1:22" s="3" customFormat="1" x14ac:dyDescent="0.35">
      <c r="A7" s="9" t="s">
        <v>18</v>
      </c>
      <c r="B7" s="58">
        <f t="shared" ref="B7:E7" si="2">B5/B3</f>
        <v>0.62963805001082129</v>
      </c>
      <c r="C7" s="58">
        <f>C5/C3</f>
        <v>0.65402088072175224</v>
      </c>
      <c r="D7" s="58">
        <f>D5/D3</f>
        <v>0.65727500615682188</v>
      </c>
      <c r="E7" s="58">
        <f t="shared" si="2"/>
        <v>0.65056546652552782</v>
      </c>
      <c r="F7" s="58">
        <f>F5/F3</f>
        <v>0.68464399537993892</v>
      </c>
      <c r="G7" s="58">
        <f>G5/G3</f>
        <v>0.67952119185747861</v>
      </c>
      <c r="H7" s="58">
        <f t="shared" ref="H7:Q7" si="3">H5/H3</f>
        <v>0.69052345479267629</v>
      </c>
      <c r="I7" s="58">
        <f>I5/I3</f>
        <v>0.77866881477384764</v>
      </c>
      <c r="J7" s="58">
        <f t="shared" si="3"/>
        <v>0.78247893547908409</v>
      </c>
      <c r="K7" s="58">
        <f t="shared" si="3"/>
        <v>0.77386671185378553</v>
      </c>
      <c r="L7" s="58">
        <f t="shared" si="3"/>
        <v>0.76518283662846087</v>
      </c>
      <c r="M7" s="58">
        <f t="shared" si="3"/>
        <v>0.7655344088732039</v>
      </c>
      <c r="N7" s="58">
        <f t="shared" si="3"/>
        <v>0.76472344170582451</v>
      </c>
      <c r="O7" s="58">
        <f t="shared" si="3"/>
        <v>1.0000061569151393</v>
      </c>
      <c r="P7" s="58">
        <f t="shared" si="3"/>
        <v>1.1966705722917077</v>
      </c>
      <c r="Q7" s="58">
        <f t="shared" si="3"/>
        <v>0.72671587258772474</v>
      </c>
      <c r="R7" s="10">
        <f>R5/R3</f>
        <v>0.99999465443601621</v>
      </c>
      <c r="S7" s="10">
        <f>S5/S3</f>
        <v>0.99994967118507583</v>
      </c>
      <c r="T7" s="10">
        <f>T5/T3</f>
        <v>1.0000736865374695</v>
      </c>
      <c r="U7" s="12"/>
      <c r="V7" s="12"/>
    </row>
    <row r="8" spans="1:22" x14ac:dyDescent="0.35">
      <c r="A8" s="16" t="s">
        <v>19</v>
      </c>
      <c r="B8" s="51">
        <v>-902.12400000000002</v>
      </c>
      <c r="C8" s="51">
        <v>-1575.05</v>
      </c>
      <c r="D8" s="51">
        <f>C8-E8</f>
        <v>-819.87</v>
      </c>
      <c r="E8" s="51">
        <v>-755.18</v>
      </c>
      <c r="F8" s="51">
        <v>-1463.4649999999999</v>
      </c>
      <c r="G8" s="51">
        <f>F8-H8</f>
        <v>-786.98199999999997</v>
      </c>
      <c r="H8" s="51">
        <v>-676.48299999999995</v>
      </c>
      <c r="I8" s="51">
        <v>-853.25800000000004</v>
      </c>
      <c r="J8" s="51">
        <f>I8-K8</f>
        <v>-477.77300000000002</v>
      </c>
      <c r="K8" s="51">
        <v>-375.48500000000001</v>
      </c>
      <c r="L8" s="51">
        <v>-538.75199999999995</v>
      </c>
      <c r="M8" s="51">
        <f>L8-N8</f>
        <v>-299.61299999999994</v>
      </c>
      <c r="N8" s="51">
        <v>-239.13900000000001</v>
      </c>
      <c r="O8" s="51">
        <v>-295.18</v>
      </c>
      <c r="P8" s="51">
        <f>O8-Q8</f>
        <v>-170.62400000000002</v>
      </c>
      <c r="Q8" s="51">
        <v>-124.556</v>
      </c>
      <c r="R8" s="14">
        <v>-140.29</v>
      </c>
      <c r="S8" s="14">
        <f>R8-T8</f>
        <v>-84.35799999999999</v>
      </c>
      <c r="T8" s="14">
        <v>-55.932000000000002</v>
      </c>
      <c r="U8" s="7"/>
      <c r="V8" s="7"/>
    </row>
    <row r="9" spans="1:22" x14ac:dyDescent="0.35">
      <c r="A9" s="16" t="s">
        <v>20</v>
      </c>
      <c r="B9" s="50">
        <f t="shared" ref="B9" si="4">B5+B8</f>
        <v>308.13100000000009</v>
      </c>
      <c r="C9" s="50">
        <f t="shared" ref="C9:D9" si="5">C5+C8</f>
        <v>472.1400000000001</v>
      </c>
      <c r="D9" s="50">
        <f t="shared" si="5"/>
        <v>239.67899999999997</v>
      </c>
      <c r="E9" s="50">
        <f t="shared" ref="E9:G9" si="6">E5+E8</f>
        <v>232.46100000000001</v>
      </c>
      <c r="F9" s="50">
        <f t="shared" si="6"/>
        <v>506.8610000000001</v>
      </c>
      <c r="G9" s="50">
        <f t="shared" si="6"/>
        <v>258.05500000000006</v>
      </c>
      <c r="H9" s="50">
        <f>H5+H8</f>
        <v>248.80600000000004</v>
      </c>
      <c r="I9" s="50">
        <f t="shared" ref="I9:Q9" si="7">I5+I8</f>
        <v>247.74700000000007</v>
      </c>
      <c r="J9" s="50">
        <f t="shared" si="7"/>
        <v>139.14200000000017</v>
      </c>
      <c r="K9" s="50">
        <f t="shared" si="7"/>
        <v>108.60499999999996</v>
      </c>
      <c r="L9" s="50">
        <f t="shared" si="7"/>
        <v>147.13800000000003</v>
      </c>
      <c r="M9" s="50">
        <f t="shared" si="7"/>
        <v>89.107000000000028</v>
      </c>
      <c r="N9" s="50">
        <f t="shared" si="7"/>
        <v>58.031000000000006</v>
      </c>
      <c r="O9" s="50">
        <f t="shared" si="7"/>
        <v>192.07999999999998</v>
      </c>
      <c r="P9" s="50">
        <f t="shared" si="7"/>
        <v>168.45499999999993</v>
      </c>
      <c r="Q9" s="50">
        <f t="shared" si="7"/>
        <v>23.625000000000014</v>
      </c>
      <c r="R9" s="4">
        <f>R5+R8</f>
        <v>46.78</v>
      </c>
      <c r="S9" s="4">
        <f>R9-T9</f>
        <v>34.852000000000004</v>
      </c>
      <c r="T9" s="4">
        <f>T5+T8</f>
        <v>11.927999999999997</v>
      </c>
      <c r="U9" s="7"/>
      <c r="V9" s="7"/>
    </row>
    <row r="10" spans="1:22" x14ac:dyDescent="0.35">
      <c r="A10" s="9" t="s">
        <v>38</v>
      </c>
      <c r="B10" s="58">
        <f t="shared" ref="B10" si="8">B9/B5</f>
        <v>0.25460006362295556</v>
      </c>
      <c r="C10" s="58">
        <f t="shared" ref="C10:D10" si="9">C9/C5</f>
        <v>0.23062832467919445</v>
      </c>
      <c r="D10" s="58">
        <f t="shared" si="9"/>
        <v>0.22620850946959506</v>
      </c>
      <c r="E10" s="58">
        <f t="shared" ref="E10:T10" si="10">E9/E5</f>
        <v>0.23536993705202602</v>
      </c>
      <c r="F10" s="58">
        <f t="shared" si="10"/>
        <v>0.25724727786163309</v>
      </c>
      <c r="G10" s="58">
        <f t="shared" si="10"/>
        <v>0.24693384061999724</v>
      </c>
      <c r="H10" s="58">
        <f t="shared" si="10"/>
        <v>0.26889544780063313</v>
      </c>
      <c r="I10" s="58">
        <f t="shared" si="10"/>
        <v>0.22501895995022733</v>
      </c>
      <c r="J10" s="58">
        <f t="shared" si="10"/>
        <v>0.22554484815574288</v>
      </c>
      <c r="K10" s="58">
        <f t="shared" si="10"/>
        <v>0.22434877811977105</v>
      </c>
      <c r="L10" s="58">
        <f t="shared" si="10"/>
        <v>0.21452127892227621</v>
      </c>
      <c r="M10" s="58">
        <f t="shared" si="10"/>
        <v>0.22923183782671341</v>
      </c>
      <c r="N10" s="58">
        <f t="shared" si="10"/>
        <v>0.1952787966483831</v>
      </c>
      <c r="O10" s="58">
        <f t="shared" si="10"/>
        <v>0.39420432623240159</v>
      </c>
      <c r="P10" s="58">
        <f t="shared" si="10"/>
        <v>0.49680163029854385</v>
      </c>
      <c r="Q10" s="58">
        <f t="shared" si="10"/>
        <v>0.15943339564451592</v>
      </c>
      <c r="R10" s="10">
        <f t="shared" si="10"/>
        <v>0.2500668199069867</v>
      </c>
      <c r="S10" s="10">
        <f t="shared" si="10"/>
        <v>0.2923580236557336</v>
      </c>
      <c r="T10" s="10">
        <f t="shared" si="10"/>
        <v>0.17577365163572056</v>
      </c>
      <c r="U10" s="7"/>
      <c r="V10" s="7"/>
    </row>
    <row r="11" spans="1:22" ht="29.5" x14ac:dyDescent="0.35">
      <c r="A11" s="16"/>
      <c r="B11" s="50"/>
      <c r="C11" s="50"/>
      <c r="D11" s="50"/>
      <c r="E11" s="50"/>
      <c r="F11" s="50"/>
      <c r="G11" s="50"/>
      <c r="H11" s="59" t="s">
        <v>100</v>
      </c>
      <c r="I11" s="50"/>
      <c r="J11" s="50"/>
      <c r="K11" s="50"/>
      <c r="L11" s="50"/>
      <c r="M11" s="50"/>
      <c r="N11" s="50"/>
      <c r="O11" s="50"/>
      <c r="P11" s="50"/>
      <c r="Q11" s="50"/>
      <c r="R11" s="4"/>
      <c r="S11" s="4"/>
      <c r="T11" s="4"/>
      <c r="U11" s="7"/>
      <c r="V11" s="7"/>
    </row>
    <row r="12" spans="1:22" ht="43.5" x14ac:dyDescent="0.35">
      <c r="A12" s="16" t="s">
        <v>22</v>
      </c>
      <c r="B12" s="50">
        <v>641.745</v>
      </c>
      <c r="C12" s="50">
        <v>991.41</v>
      </c>
      <c r="D12" s="50">
        <f t="shared" ref="D12:D19" si="11">C12-E12</f>
        <v>508.98499999999996</v>
      </c>
      <c r="E12" s="50">
        <v>482.42500000000001</v>
      </c>
      <c r="F12" s="50">
        <v>883.75400000000002</v>
      </c>
      <c r="G12" s="50">
        <f t="shared" ref="G12:G21" si="12">F12-H12</f>
        <v>479.18400000000003</v>
      </c>
      <c r="H12" s="50">
        <v>404.57</v>
      </c>
      <c r="I12" s="50">
        <v>302.77</v>
      </c>
      <c r="J12" s="50">
        <f>I12-K12</f>
        <v>165.00899999999999</v>
      </c>
      <c r="K12" s="50">
        <v>137.761</v>
      </c>
      <c r="L12" s="50">
        <v>197.358</v>
      </c>
      <c r="M12" s="50">
        <f>L12-N12</f>
        <v>110.459</v>
      </c>
      <c r="N12" s="50">
        <v>86.899000000000001</v>
      </c>
      <c r="O12" s="50">
        <v>139.05600000000001</v>
      </c>
      <c r="P12" s="50">
        <f t="shared" ref="P12:P18" si="13">O12-Q12</f>
        <v>84.39500000000001</v>
      </c>
      <c r="Q12" s="50">
        <v>54.661000000000001</v>
      </c>
      <c r="R12" s="4"/>
      <c r="S12" s="4"/>
      <c r="T12" s="4"/>
      <c r="U12" s="7"/>
      <c r="V12" s="7"/>
    </row>
    <row r="13" spans="1:22" ht="31.5" customHeight="1" x14ac:dyDescent="0.35">
      <c r="A13" s="16" t="s">
        <v>23</v>
      </c>
      <c r="B13" s="50">
        <v>64.787000000000006</v>
      </c>
      <c r="C13" s="50">
        <v>90.667000000000002</v>
      </c>
      <c r="D13" s="50">
        <f t="shared" si="11"/>
        <v>42.606000000000002</v>
      </c>
      <c r="E13" s="50">
        <v>48.061</v>
      </c>
      <c r="F13" s="50">
        <v>23.803999999999998</v>
      </c>
      <c r="G13" s="50">
        <f t="shared" si="12"/>
        <v>13.680999999999999</v>
      </c>
      <c r="H13" s="50">
        <v>10.122999999999999</v>
      </c>
      <c r="I13" s="50">
        <v>10.183</v>
      </c>
      <c r="J13" s="50">
        <f t="shared" ref="J13:J18" si="14">I13-K13</f>
        <v>6.49</v>
      </c>
      <c r="K13" s="50">
        <v>3.6930000000000001</v>
      </c>
      <c r="L13" s="50">
        <v>13.127000000000001</v>
      </c>
      <c r="M13" s="50">
        <f t="shared" ref="M13:M18" si="15">L13-N13</f>
        <v>8.593</v>
      </c>
      <c r="N13" s="50">
        <v>4.5339999999999998</v>
      </c>
      <c r="O13" s="50">
        <v>2.028</v>
      </c>
      <c r="P13" s="50">
        <f t="shared" si="13"/>
        <v>0.96500000000000008</v>
      </c>
      <c r="Q13" s="50">
        <v>1.0629999999999999</v>
      </c>
      <c r="R13" s="4"/>
      <c r="S13" s="4"/>
      <c r="T13" s="4"/>
      <c r="U13" s="7"/>
      <c r="V13" s="7"/>
    </row>
    <row r="14" spans="1:22" ht="31.5" customHeight="1" x14ac:dyDescent="0.35">
      <c r="A14" s="16" t="s">
        <v>121</v>
      </c>
      <c r="B14" s="50">
        <v>5.3570000000000002</v>
      </c>
      <c r="C14" s="50">
        <v>0.89300000000000002</v>
      </c>
      <c r="D14" s="50">
        <f t="shared" si="11"/>
        <v>0.89300000000000002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4"/>
      <c r="S14" s="4">
        <v>0</v>
      </c>
      <c r="T14" s="4">
        <v>0</v>
      </c>
      <c r="U14" s="7"/>
      <c r="V14" s="7"/>
    </row>
    <row r="15" spans="1:22" ht="31.5" customHeight="1" x14ac:dyDescent="0.35">
      <c r="A15" s="16" t="s">
        <v>25</v>
      </c>
      <c r="B15" s="50">
        <v>0.65</v>
      </c>
      <c r="C15" s="50">
        <v>16.100000000000001</v>
      </c>
      <c r="D15" s="50">
        <f t="shared" si="11"/>
        <v>6.1500000000000021</v>
      </c>
      <c r="E15" s="50">
        <v>9.9499999999999993</v>
      </c>
      <c r="F15" s="50">
        <v>-6.05</v>
      </c>
      <c r="G15" s="50">
        <f t="shared" si="12"/>
        <v>-1.6499999999999995</v>
      </c>
      <c r="H15" s="50">
        <v>-4.4000000000000004</v>
      </c>
      <c r="I15" s="50">
        <v>0.75</v>
      </c>
      <c r="J15" s="50">
        <f t="shared" si="14"/>
        <v>-5.0999999999999996</v>
      </c>
      <c r="K15" s="50">
        <v>5.85</v>
      </c>
      <c r="L15" s="50">
        <v>43.55</v>
      </c>
      <c r="M15" s="50">
        <f t="shared" si="15"/>
        <v>23.849999999999998</v>
      </c>
      <c r="N15" s="50">
        <v>19.7</v>
      </c>
      <c r="O15" s="50">
        <v>80.5</v>
      </c>
      <c r="P15" s="50">
        <f t="shared" si="13"/>
        <v>56.6</v>
      </c>
      <c r="Q15" s="50">
        <v>23.9</v>
      </c>
      <c r="R15" s="4"/>
      <c r="S15" s="4"/>
      <c r="T15" s="4"/>
      <c r="U15" s="7"/>
      <c r="V15" s="7"/>
    </row>
    <row r="16" spans="1:22" x14ac:dyDescent="0.35">
      <c r="A16" s="16" t="s">
        <v>26</v>
      </c>
      <c r="B16" s="50">
        <v>-917.298</v>
      </c>
      <c r="C16" s="50">
        <v>-1602.3230000000001</v>
      </c>
      <c r="D16" s="50">
        <f t="shared" si="11"/>
        <v>-905.48400000000004</v>
      </c>
      <c r="E16" s="50">
        <v>-696.83900000000006</v>
      </c>
      <c r="F16" s="50">
        <v>-1330.9159999999999</v>
      </c>
      <c r="G16" s="50">
        <f t="shared" si="12"/>
        <v>-755.96599999999989</v>
      </c>
      <c r="H16" s="50">
        <v>-574.95000000000005</v>
      </c>
      <c r="I16" s="50">
        <v>-893.28499999999997</v>
      </c>
      <c r="J16" s="50">
        <f t="shared" si="14"/>
        <v>-453.81599999999997</v>
      </c>
      <c r="K16" s="50">
        <v>-439.46899999999999</v>
      </c>
      <c r="L16" s="50">
        <v>-737.56700000000001</v>
      </c>
      <c r="M16" s="50">
        <f t="shared" si="15"/>
        <v>-401.25200000000001</v>
      </c>
      <c r="N16" s="50">
        <v>-336.315</v>
      </c>
      <c r="O16" s="50">
        <v>-568.55499999999995</v>
      </c>
      <c r="P16" s="50">
        <f t="shared" si="13"/>
        <v>-320.89799999999991</v>
      </c>
      <c r="Q16" s="50">
        <v>-247.65700000000001</v>
      </c>
      <c r="R16" s="4"/>
      <c r="S16" s="4"/>
      <c r="T16" s="4"/>
      <c r="U16" s="7"/>
      <c r="V16" s="7"/>
    </row>
    <row r="17" spans="1:30" ht="31.5" customHeight="1" x14ac:dyDescent="0.35">
      <c r="A17" s="16" t="s">
        <v>27</v>
      </c>
      <c r="B17" s="50">
        <v>0</v>
      </c>
      <c r="C17" s="50">
        <v>0</v>
      </c>
      <c r="D17" s="50">
        <f t="shared" si="11"/>
        <v>0</v>
      </c>
      <c r="E17" s="50">
        <v>0</v>
      </c>
      <c r="F17" s="50">
        <v>0</v>
      </c>
      <c r="G17" s="50">
        <f t="shared" si="12"/>
        <v>0</v>
      </c>
      <c r="H17" s="50">
        <v>0</v>
      </c>
      <c r="I17" s="50">
        <v>0</v>
      </c>
      <c r="J17" s="50">
        <f t="shared" si="14"/>
        <v>0</v>
      </c>
      <c r="K17" s="50">
        <v>0</v>
      </c>
      <c r="L17" s="50">
        <v>161.64500000000001</v>
      </c>
      <c r="M17" s="50">
        <f t="shared" si="15"/>
        <v>161.64500000000001</v>
      </c>
      <c r="N17" s="50">
        <v>0</v>
      </c>
      <c r="O17" s="50">
        <v>0</v>
      </c>
      <c r="P17" s="50">
        <f t="shared" si="13"/>
        <v>0</v>
      </c>
      <c r="Q17" s="50">
        <v>0</v>
      </c>
      <c r="R17" s="4"/>
      <c r="S17" s="4"/>
      <c r="T17" s="4"/>
      <c r="U17" s="7"/>
      <c r="V17" s="7"/>
    </row>
    <row r="18" spans="1:30" x14ac:dyDescent="0.35">
      <c r="A18" s="16" t="s">
        <v>28</v>
      </c>
      <c r="B18" s="50">
        <v>-14.366</v>
      </c>
      <c r="C18" s="50">
        <v>47.125999999999998</v>
      </c>
      <c r="D18" s="50">
        <f t="shared" si="11"/>
        <v>22.876999999999999</v>
      </c>
      <c r="E18" s="50">
        <v>24.248999999999999</v>
      </c>
      <c r="F18" s="50">
        <v>116.88</v>
      </c>
      <c r="G18" s="50">
        <f t="shared" si="12"/>
        <v>85.35</v>
      </c>
      <c r="H18" s="50">
        <v>31.53</v>
      </c>
      <c r="I18" s="50">
        <v>54.377000000000002</v>
      </c>
      <c r="J18" s="50">
        <f t="shared" si="14"/>
        <v>21.736000000000004</v>
      </c>
      <c r="K18" s="50">
        <v>32.640999999999998</v>
      </c>
      <c r="L18" s="50">
        <v>46.912999999999997</v>
      </c>
      <c r="M18" s="50">
        <f t="shared" si="15"/>
        <v>16.882999999999996</v>
      </c>
      <c r="N18" s="50">
        <v>30.03</v>
      </c>
      <c r="O18" s="50">
        <v>94.23</v>
      </c>
      <c r="P18" s="50">
        <f t="shared" si="13"/>
        <v>45.443000000000005</v>
      </c>
      <c r="Q18" s="50">
        <v>48.786999999999999</v>
      </c>
      <c r="R18" s="4"/>
      <c r="S18" s="4"/>
      <c r="T18" s="4"/>
      <c r="U18" s="7"/>
      <c r="V18" s="7"/>
    </row>
    <row r="19" spans="1:30" x14ac:dyDescent="0.35">
      <c r="A19" s="16" t="s">
        <v>29</v>
      </c>
      <c r="B19" s="51">
        <v>-5.76</v>
      </c>
      <c r="C19" s="51">
        <v>-9.9149999999999991</v>
      </c>
      <c r="D19" s="51">
        <f t="shared" si="11"/>
        <v>-6.1589999999999989</v>
      </c>
      <c r="E19" s="51">
        <v>-3.7559999999999998</v>
      </c>
      <c r="F19" s="51">
        <v>-10.19</v>
      </c>
      <c r="G19" s="51">
        <f t="shared" si="12"/>
        <v>-3.9299999999999997</v>
      </c>
      <c r="H19" s="51">
        <v>-6.26</v>
      </c>
      <c r="I19" s="51">
        <v>-12.51</v>
      </c>
      <c r="J19" s="51">
        <f>I19-K19</f>
        <v>-8.2629999999999999</v>
      </c>
      <c r="K19" s="51">
        <v>-4.2469999999999999</v>
      </c>
      <c r="L19" s="51">
        <v>-4.9210000000000003</v>
      </c>
      <c r="M19" s="51">
        <f>L19-N19</f>
        <v>-2.4490000000000003</v>
      </c>
      <c r="N19" s="51">
        <v>-2.472</v>
      </c>
      <c r="O19" s="51">
        <v>-2.0110000000000001</v>
      </c>
      <c r="P19" s="51">
        <f>O19-Q19</f>
        <v>-1.2290000000000001</v>
      </c>
      <c r="Q19" s="51">
        <v>-0.78200000000000003</v>
      </c>
      <c r="R19" s="14">
        <v>1.02</v>
      </c>
      <c r="S19" s="14">
        <f>R19-T19</f>
        <v>0.76</v>
      </c>
      <c r="T19" s="14">
        <v>0.26</v>
      </c>
      <c r="U19" s="7"/>
      <c r="V19" s="7"/>
    </row>
    <row r="20" spans="1:30" x14ac:dyDescent="0.35">
      <c r="A20" s="17" t="s">
        <v>30</v>
      </c>
      <c r="B20" s="50">
        <f t="shared" ref="B20" si="16">SUM(B12:B19,B9)</f>
        <v>83.246000000000095</v>
      </c>
      <c r="C20" s="50">
        <f t="shared" ref="C20:D20" si="17">SUM(C12:C19,C9)</f>
        <v>6.0979999999998995</v>
      </c>
      <c r="D20" s="50">
        <f t="shared" si="17"/>
        <v>-90.453000000000031</v>
      </c>
      <c r="E20" s="50">
        <f t="shared" ref="E20:F20" si="18">SUM(E12:E19,E9)</f>
        <v>96.550999999999988</v>
      </c>
      <c r="F20" s="50">
        <f t="shared" si="18"/>
        <v>184.1430000000002</v>
      </c>
      <c r="G20" s="50">
        <f t="shared" si="12"/>
        <v>74.724000000000188</v>
      </c>
      <c r="H20" s="50">
        <f>SUM(H12:H19,H9)</f>
        <v>109.41900000000001</v>
      </c>
      <c r="I20" s="50">
        <f t="shared" ref="I20:Q20" si="19">SUM(I12:I19,I9)</f>
        <v>-289.96799999999996</v>
      </c>
      <c r="J20" s="50">
        <f t="shared" si="19"/>
        <v>-134.80199999999979</v>
      </c>
      <c r="K20" s="50">
        <f t="shared" si="19"/>
        <v>-155.166</v>
      </c>
      <c r="L20" s="50">
        <f t="shared" si="19"/>
        <v>-132.75699999999989</v>
      </c>
      <c r="M20" s="50">
        <f t="shared" si="19"/>
        <v>6.8360000000000127</v>
      </c>
      <c r="N20" s="50">
        <f t="shared" si="19"/>
        <v>-139.59299999999999</v>
      </c>
      <c r="O20" s="50">
        <f t="shared" si="19"/>
        <v>-62.67199999999994</v>
      </c>
      <c r="P20" s="50">
        <f t="shared" si="19"/>
        <v>33.731000000000023</v>
      </c>
      <c r="Q20" s="50">
        <f t="shared" si="19"/>
        <v>-96.402999999999992</v>
      </c>
      <c r="R20" s="4">
        <v>-257.04000000000002</v>
      </c>
      <c r="S20" s="4">
        <f>R20-T20</f>
        <v>-131.32000000000002</v>
      </c>
      <c r="T20" s="4">
        <v>-125.72</v>
      </c>
      <c r="U20" s="7"/>
      <c r="V20" s="7"/>
    </row>
    <row r="21" spans="1:30" s="7" customFormat="1" x14ac:dyDescent="0.35">
      <c r="A21" s="16" t="s">
        <v>31</v>
      </c>
      <c r="B21" s="50">
        <v>44.603000000000002</v>
      </c>
      <c r="C21" s="50">
        <v>8.1649999999999991</v>
      </c>
      <c r="D21" s="50">
        <f>C21-E21</f>
        <v>8.911999999999999</v>
      </c>
      <c r="E21" s="50">
        <v>-0.747</v>
      </c>
      <c r="F21" s="50">
        <v>-0.56000000000000005</v>
      </c>
      <c r="G21" s="50">
        <f t="shared" si="12"/>
        <v>-0.41800000000000004</v>
      </c>
      <c r="H21" s="50">
        <v>-0.14199999999999999</v>
      </c>
      <c r="I21" s="50">
        <v>5.3999999999999999E-2</v>
      </c>
      <c r="J21" s="50">
        <f>I21-K21</f>
        <v>0.28400000000000003</v>
      </c>
      <c r="K21" s="50">
        <v>-0.23</v>
      </c>
      <c r="L21" s="50">
        <v>-0.33700000000000002</v>
      </c>
      <c r="M21" s="50">
        <f>L21-N21</f>
        <v>-6.7000000000000004E-2</v>
      </c>
      <c r="N21" s="50">
        <v>-0.27</v>
      </c>
      <c r="O21" s="50">
        <v>-1.163</v>
      </c>
      <c r="P21" s="50">
        <f>O21-Q21</f>
        <v>-1.3620000000000001</v>
      </c>
      <c r="Q21" s="50">
        <v>0.19900000000000001</v>
      </c>
      <c r="R21" s="4">
        <v>-7.0000000000000007E-2</v>
      </c>
      <c r="S21" s="4">
        <f>R21-T21</f>
        <v>-3.0000000000000006E-2</v>
      </c>
      <c r="T21" s="4">
        <v>-0.04</v>
      </c>
    </row>
    <row r="22" spans="1:30" x14ac:dyDescent="0.35">
      <c r="A22" s="16" t="s">
        <v>122</v>
      </c>
      <c r="B22" s="50">
        <v>0</v>
      </c>
      <c r="C22" s="50">
        <v>0.51500000000000001</v>
      </c>
      <c r="D22" s="50">
        <f>C22-E22</f>
        <v>0.51500000000000001</v>
      </c>
      <c r="E22" s="50"/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/>
      <c r="O22" s="50"/>
      <c r="P22" s="50"/>
      <c r="Q22" s="50"/>
      <c r="R22" s="4"/>
      <c r="S22" s="4"/>
      <c r="T22" s="4"/>
      <c r="U22" s="7"/>
      <c r="V22" s="7"/>
    </row>
    <row r="23" spans="1:30" ht="31.5" customHeight="1" thickBot="1" x14ac:dyDescent="0.4">
      <c r="A23" s="17" t="s">
        <v>32</v>
      </c>
      <c r="B23" s="52">
        <f t="shared" ref="B23" si="20">B20+B21</f>
        <v>127.8490000000001</v>
      </c>
      <c r="C23" s="52">
        <f>C20+C21+C22</f>
        <v>14.777999999999899</v>
      </c>
      <c r="D23" s="52">
        <f t="shared" ref="D23:J23" si="21">D20+D21+D22</f>
        <v>-81.026000000000025</v>
      </c>
      <c r="E23" s="52">
        <f t="shared" si="21"/>
        <v>95.803999999999988</v>
      </c>
      <c r="F23" s="52">
        <f t="shared" si="21"/>
        <v>183.5830000000002</v>
      </c>
      <c r="G23" s="52">
        <f t="shared" si="21"/>
        <v>74.306000000000182</v>
      </c>
      <c r="H23" s="52">
        <f t="shared" si="21"/>
        <v>109.27700000000002</v>
      </c>
      <c r="I23" s="52">
        <f t="shared" si="21"/>
        <v>-289.91399999999999</v>
      </c>
      <c r="J23" s="52">
        <f t="shared" si="21"/>
        <v>-134.5179999999998</v>
      </c>
      <c r="K23" s="52">
        <f t="shared" ref="K23:Q23" si="22">K20+K21</f>
        <v>-155.39599999999999</v>
      </c>
      <c r="L23" s="52">
        <f t="shared" si="22"/>
        <v>-133.09399999999988</v>
      </c>
      <c r="M23" s="52">
        <f t="shared" si="22"/>
        <v>6.7690000000000126</v>
      </c>
      <c r="N23" s="52">
        <f t="shared" si="22"/>
        <v>-139.863</v>
      </c>
      <c r="O23" s="52">
        <f t="shared" si="22"/>
        <v>-63.834999999999937</v>
      </c>
      <c r="P23" s="52">
        <f t="shared" si="22"/>
        <v>32.369000000000021</v>
      </c>
      <c r="Q23" s="52">
        <f t="shared" si="22"/>
        <v>-96.203999999999994</v>
      </c>
      <c r="R23" s="15">
        <f t="shared" ref="R23:T23" si="23">R20+R21</f>
        <v>-257.11</v>
      </c>
      <c r="S23" s="15">
        <f>R23-T23</f>
        <v>-131.35000000000002</v>
      </c>
      <c r="T23" s="15">
        <f t="shared" si="23"/>
        <v>-125.76</v>
      </c>
      <c r="U23" s="7"/>
      <c r="V23" s="7"/>
    </row>
    <row r="24" spans="1:30" ht="15" thickTop="1" x14ac:dyDescent="0.35">
      <c r="A24" s="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50"/>
      <c r="O24" s="50"/>
      <c r="P24" s="49"/>
      <c r="Q24" s="50"/>
      <c r="R24" s="4"/>
      <c r="S24" s="10"/>
      <c r="T24" s="4"/>
      <c r="U24" s="7"/>
      <c r="V24" s="7"/>
    </row>
    <row r="25" spans="1:30" x14ac:dyDescent="0.35">
      <c r="A25" s="2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4"/>
      <c r="S25" s="4"/>
      <c r="T25" s="4"/>
      <c r="U25" s="7"/>
      <c r="V25" s="7"/>
    </row>
    <row r="26" spans="1:30" x14ac:dyDescent="0.35">
      <c r="A26" s="16" t="s">
        <v>39</v>
      </c>
      <c r="B26" s="50"/>
      <c r="C26" s="50"/>
      <c r="D26" s="50"/>
      <c r="E26" s="50"/>
      <c r="F26" s="50"/>
      <c r="G26" s="50"/>
      <c r="H26" s="50"/>
      <c r="I26" s="50" t="s">
        <v>40</v>
      </c>
      <c r="J26" s="50"/>
      <c r="K26" s="50" t="s">
        <v>40</v>
      </c>
      <c r="L26" s="50" t="s">
        <v>40</v>
      </c>
      <c r="M26" s="50"/>
      <c r="N26" s="50" t="s">
        <v>40</v>
      </c>
      <c r="O26" s="50" t="s">
        <v>40</v>
      </c>
      <c r="P26" s="50"/>
      <c r="Q26" s="50" t="s">
        <v>40</v>
      </c>
      <c r="R26" s="4" t="s">
        <v>40</v>
      </c>
      <c r="S26" s="4"/>
      <c r="T26" s="4" t="s">
        <v>40</v>
      </c>
      <c r="U26" s="7"/>
      <c r="V26" s="7"/>
    </row>
    <row r="27" spans="1:30" ht="15" customHeight="1" x14ac:dyDescent="0.35">
      <c r="A27" s="17" t="s">
        <v>41</v>
      </c>
      <c r="B27" s="53">
        <v>0.14000000000000001</v>
      </c>
      <c r="C27" s="53">
        <v>0.02</v>
      </c>
      <c r="D27" s="53">
        <f>C27-E27</f>
        <v>-0.08</v>
      </c>
      <c r="E27" s="53">
        <v>0.1</v>
      </c>
      <c r="F27" s="53">
        <v>0.2</v>
      </c>
      <c r="G27" s="53">
        <f>F27-H27</f>
        <v>8.0000000000000016E-2</v>
      </c>
      <c r="H27" s="53">
        <v>0.12</v>
      </c>
      <c r="I27" s="53">
        <f>I23*1000000/BS!G26</f>
        <v>-0.35459842658369051</v>
      </c>
      <c r="J27" s="53">
        <f>I27-K27</f>
        <v>-0.16384446256763927</v>
      </c>
      <c r="K27" s="53">
        <f>K23*1000000/BS!H26</f>
        <v>-0.19075396401605124</v>
      </c>
      <c r="L27" s="53">
        <f>L23*1000000/BS!I26</f>
        <v>-0.16387556715691995</v>
      </c>
      <c r="M27" s="53">
        <f>L27-N27</f>
        <v>8.5867838098769023E-3</v>
      </c>
      <c r="N27" s="53">
        <f>N23*1000000/BS!J26</f>
        <v>-0.17246235096679685</v>
      </c>
      <c r="O27" s="53">
        <f>O23*1000000/BS!K26</f>
        <v>-7.8904433613734615E-2</v>
      </c>
      <c r="P27" s="53">
        <f>O27-Q27</f>
        <v>4.0010301741097876E-2</v>
      </c>
      <c r="Q27" s="53">
        <f>Q23*1000000/BS!L26</f>
        <v>-0.11891473535483249</v>
      </c>
      <c r="R27" s="5">
        <f>R23*1000000/BS!M26</f>
        <v>-0.3178055757253439</v>
      </c>
      <c r="S27" s="5">
        <f>R27-T27</f>
        <v>-0.16235759936028907</v>
      </c>
      <c r="T27" s="5">
        <f>T23*1000000/BS!N26</f>
        <v>-0.15544797636505484</v>
      </c>
      <c r="U27" s="4"/>
      <c r="V27" s="4"/>
      <c r="W27" s="4"/>
      <c r="X27" s="4"/>
      <c r="Y27" s="4"/>
      <c r="Z27" s="4"/>
      <c r="AA27" s="4"/>
      <c r="AB27" s="4"/>
      <c r="AC27" s="7"/>
      <c r="AD27" s="7"/>
    </row>
    <row r="28" spans="1:30" ht="15" customHeight="1" x14ac:dyDescent="0.35">
      <c r="A28" s="16"/>
      <c r="R28" s="5"/>
      <c r="S28" s="5"/>
      <c r="T28" s="5"/>
      <c r="U28" s="4"/>
      <c r="V28" s="4"/>
      <c r="W28" s="4"/>
      <c r="X28" s="4"/>
      <c r="Y28" s="4"/>
      <c r="Z28" s="4"/>
      <c r="AA28" s="4"/>
      <c r="AB28" s="4"/>
      <c r="AC28" s="7"/>
      <c r="AD28" s="7"/>
    </row>
    <row r="29" spans="1:30" ht="15" customHeight="1" x14ac:dyDescent="0.35">
      <c r="A29" s="17" t="s">
        <v>42</v>
      </c>
      <c r="R29" s="5"/>
      <c r="S29" s="5"/>
      <c r="T29" s="5"/>
      <c r="U29" s="4"/>
      <c r="V29" s="4"/>
      <c r="W29" s="4"/>
      <c r="X29" s="4"/>
      <c r="Y29" s="4"/>
      <c r="Z29" s="4"/>
      <c r="AA29" s="4"/>
      <c r="AB29" s="4"/>
      <c r="AC29" s="7"/>
      <c r="AD29" s="7"/>
    </row>
    <row r="30" spans="1:30" ht="31.5" customHeight="1" x14ac:dyDescent="0.35">
      <c r="A30" s="16" t="s">
        <v>43</v>
      </c>
      <c r="B30" s="54"/>
      <c r="C30" s="54"/>
      <c r="D30" s="54"/>
      <c r="E30" s="54"/>
      <c r="F30" s="54"/>
      <c r="G30" s="54"/>
      <c r="H30" s="54"/>
      <c r="I30" s="54">
        <v>4.173</v>
      </c>
      <c r="J30" s="54"/>
      <c r="K30" s="54"/>
      <c r="L30" s="54">
        <v>-9.4030000000000005</v>
      </c>
      <c r="M30" s="54"/>
      <c r="N30" s="54"/>
      <c r="O30" s="54"/>
      <c r="P30" s="54"/>
      <c r="Q30" s="54"/>
      <c r="R30" s="20"/>
      <c r="S30" s="20"/>
      <c r="T30" s="20"/>
      <c r="U30" s="4"/>
      <c r="V30" s="4"/>
      <c r="W30" s="4"/>
      <c r="X30" s="4"/>
      <c r="Y30" s="4"/>
      <c r="Z30" s="4"/>
      <c r="AA30" s="4"/>
      <c r="AB30" s="4"/>
      <c r="AC30" s="7"/>
      <c r="AD30" s="7"/>
    </row>
    <row r="31" spans="1:30" x14ac:dyDescent="0.35">
      <c r="A31" s="16"/>
      <c r="B31" s="55"/>
      <c r="C31" s="55"/>
      <c r="D31" s="55"/>
      <c r="E31" s="55"/>
      <c r="F31" s="55"/>
      <c r="G31" s="55"/>
      <c r="H31" s="55"/>
      <c r="I31" s="55">
        <v>4.173</v>
      </c>
      <c r="J31" s="55"/>
      <c r="K31" s="55"/>
      <c r="L31" s="55">
        <v>-9.4030000000000005</v>
      </c>
      <c r="M31" s="55"/>
      <c r="N31" s="55"/>
      <c r="O31" s="55"/>
      <c r="P31" s="55"/>
      <c r="Q31" s="55"/>
      <c r="R31" s="21"/>
      <c r="S31" s="21"/>
      <c r="T31" s="21"/>
      <c r="U31" s="4"/>
      <c r="V31" s="4"/>
      <c r="W31" s="4"/>
      <c r="X31" s="4"/>
      <c r="Y31" s="4"/>
      <c r="Z31" s="4"/>
      <c r="AA31" s="4"/>
      <c r="AB31" s="4"/>
      <c r="AC31" s="7"/>
      <c r="AD31" s="7"/>
    </row>
    <row r="32" spans="1:30" ht="31.5" customHeight="1" x14ac:dyDescent="0.35">
      <c r="A32" s="16" t="s">
        <v>44</v>
      </c>
      <c r="R32" s="5"/>
      <c r="S32" s="5"/>
      <c r="T32" s="5"/>
      <c r="U32" s="4"/>
      <c r="V32" s="4"/>
      <c r="W32" s="4"/>
      <c r="X32" s="4"/>
      <c r="Y32" s="4"/>
      <c r="Z32" s="4"/>
      <c r="AA32" s="4"/>
      <c r="AB32" s="4"/>
      <c r="AC32" s="7"/>
      <c r="AD32" s="7"/>
    </row>
    <row r="33" spans="1:30" ht="58" x14ac:dyDescent="0.35">
      <c r="A33" s="16" t="s">
        <v>45</v>
      </c>
      <c r="I33" s="53">
        <v>-7.0000000000000001E-3</v>
      </c>
      <c r="L33" s="53">
        <v>-4.2999999999999997E-2</v>
      </c>
      <c r="R33" s="5"/>
      <c r="S33" s="5"/>
      <c r="T33" s="5"/>
      <c r="U33" s="4"/>
      <c r="V33" s="4"/>
      <c r="W33" s="4"/>
      <c r="X33" s="4"/>
      <c r="Y33" s="4"/>
      <c r="Z33" s="4"/>
      <c r="AA33" s="4"/>
      <c r="AB33" s="4"/>
      <c r="AC33" s="7"/>
      <c r="AD33" s="7"/>
    </row>
    <row r="34" spans="1:30" ht="72.5" x14ac:dyDescent="0.35">
      <c r="A34" s="16" t="s">
        <v>46</v>
      </c>
      <c r="B34" s="54"/>
      <c r="C34" s="54"/>
      <c r="D34" s="54"/>
      <c r="E34" s="54"/>
      <c r="F34" s="54"/>
      <c r="G34" s="54"/>
      <c r="H34" s="54"/>
      <c r="I34" s="54">
        <v>19.388999999999999</v>
      </c>
      <c r="J34" s="54"/>
      <c r="K34" s="54"/>
      <c r="L34" s="54">
        <v>-26.445</v>
      </c>
      <c r="M34" s="54"/>
      <c r="N34" s="54"/>
      <c r="O34" s="54"/>
      <c r="P34" s="54"/>
      <c r="Q34" s="54"/>
      <c r="R34" s="20"/>
      <c r="S34" s="20"/>
      <c r="T34" s="20"/>
      <c r="U34" s="4"/>
      <c r="V34" s="4"/>
      <c r="W34" s="4"/>
      <c r="X34" s="4"/>
      <c r="Y34" s="4"/>
      <c r="Z34" s="4"/>
      <c r="AA34" s="4"/>
      <c r="AB34" s="4"/>
      <c r="AC34" s="7"/>
      <c r="AD34" s="7"/>
    </row>
    <row r="35" spans="1:30" x14ac:dyDescent="0.35">
      <c r="A35" s="16"/>
      <c r="B35" s="56"/>
      <c r="C35" s="56"/>
      <c r="D35" s="56"/>
      <c r="E35" s="56"/>
      <c r="F35" s="56"/>
      <c r="G35" s="56"/>
      <c r="H35" s="56"/>
      <c r="I35" s="56">
        <f>I33+I34</f>
        <v>19.381999999999998</v>
      </c>
      <c r="J35" s="56"/>
      <c r="K35" s="56"/>
      <c r="L35" s="56">
        <f>L33+L34</f>
        <v>-26.488</v>
      </c>
      <c r="M35" s="56"/>
      <c r="N35" s="56"/>
      <c r="O35" s="56"/>
      <c r="P35" s="56"/>
      <c r="Q35" s="56"/>
      <c r="R35" s="22"/>
      <c r="S35" s="22"/>
      <c r="T35" s="22"/>
      <c r="U35" s="4"/>
      <c r="V35" s="4"/>
      <c r="W35" s="4"/>
      <c r="X35" s="4"/>
      <c r="Y35" s="4"/>
      <c r="Z35" s="4"/>
      <c r="AA35" s="4"/>
      <c r="AB35" s="4"/>
      <c r="AC35" s="7"/>
      <c r="AD35" s="7"/>
    </row>
    <row r="36" spans="1:30" ht="29" x14ac:dyDescent="0.35">
      <c r="A36" s="16" t="s">
        <v>47</v>
      </c>
      <c r="I36" s="53">
        <f>I31+I35</f>
        <v>23.555</v>
      </c>
      <c r="L36" s="53">
        <f>L31+L35</f>
        <v>-35.890999999999998</v>
      </c>
      <c r="N36" s="56"/>
      <c r="O36" s="56"/>
      <c r="Q36" s="56"/>
      <c r="R36" s="22"/>
      <c r="S36" s="5"/>
      <c r="T36" s="22"/>
      <c r="U36" s="4"/>
      <c r="V36" s="4"/>
      <c r="W36" s="4"/>
      <c r="X36" s="4"/>
      <c r="Y36" s="4"/>
      <c r="Z36" s="4"/>
      <c r="AA36" s="4"/>
      <c r="AB36" s="4"/>
      <c r="AC36" s="7"/>
      <c r="AD36" s="7"/>
    </row>
    <row r="37" spans="1:30" ht="29.5" thickBot="1" x14ac:dyDescent="0.4">
      <c r="A37" s="17" t="s">
        <v>48</v>
      </c>
      <c r="B37" s="57"/>
      <c r="C37" s="57"/>
      <c r="D37" s="57"/>
      <c r="E37" s="57"/>
      <c r="F37" s="57"/>
      <c r="G37" s="57"/>
      <c r="H37" s="57"/>
      <c r="I37" s="57">
        <f>I23+I36</f>
        <v>-266.35899999999998</v>
      </c>
      <c r="J37" s="57"/>
      <c r="K37" s="57"/>
      <c r="L37" s="57">
        <f>L23+L36</f>
        <v>-168.98499999999987</v>
      </c>
      <c r="M37" s="57"/>
      <c r="N37" s="57"/>
      <c r="O37" s="57"/>
      <c r="P37" s="57"/>
      <c r="Q37" s="57"/>
      <c r="R37" s="23"/>
      <c r="S37" s="23"/>
      <c r="T37" s="23"/>
      <c r="U37" s="4"/>
      <c r="V37" s="4"/>
      <c r="W37" s="4"/>
      <c r="X37" s="4"/>
      <c r="Y37" s="4"/>
      <c r="Z37" s="4"/>
      <c r="AA37" s="4"/>
      <c r="AB37" s="4"/>
      <c r="AC37" s="7"/>
      <c r="AD37" s="7"/>
    </row>
    <row r="38" spans="1:30" ht="15" thickTop="1" x14ac:dyDescent="0.35">
      <c r="U38" s="7"/>
      <c r="V38" s="7"/>
    </row>
    <row r="39" spans="1:30" x14ac:dyDescent="0.35">
      <c r="A39" s="16" t="s">
        <v>49</v>
      </c>
      <c r="B39" s="50"/>
      <c r="C39" s="50"/>
      <c r="D39" s="50"/>
      <c r="E39" s="50"/>
      <c r="F39" s="50"/>
      <c r="G39" s="50"/>
      <c r="H39" s="50"/>
      <c r="I39" s="50" t="s">
        <v>40</v>
      </c>
      <c r="J39" s="50"/>
      <c r="K39" s="50" t="s">
        <v>40</v>
      </c>
      <c r="L39" s="50" t="s">
        <v>40</v>
      </c>
      <c r="M39" s="50"/>
      <c r="N39" s="50" t="s">
        <v>40</v>
      </c>
      <c r="O39" s="50">
        <v>-46.78</v>
      </c>
      <c r="P39" s="50"/>
      <c r="Q39" s="50">
        <v>-21.6</v>
      </c>
      <c r="R39" s="4">
        <v>-34.229999999999997</v>
      </c>
      <c r="S39" s="4"/>
      <c r="T39" s="4">
        <v>-17.43</v>
      </c>
      <c r="U39" s="7"/>
      <c r="V39" s="7"/>
    </row>
    <row r="40" spans="1:30" x14ac:dyDescent="0.35">
      <c r="A40" s="16" t="s">
        <v>50</v>
      </c>
      <c r="B40" s="50"/>
      <c r="C40" s="50"/>
      <c r="D40" s="50"/>
      <c r="E40" s="50"/>
      <c r="F40" s="50"/>
      <c r="G40" s="50"/>
      <c r="H40" s="50"/>
      <c r="I40" s="50" t="s">
        <v>40</v>
      </c>
      <c r="J40" s="50"/>
      <c r="K40" s="50" t="s">
        <v>40</v>
      </c>
      <c r="L40" s="50" t="s">
        <v>40</v>
      </c>
      <c r="M40" s="50"/>
      <c r="N40" s="50" t="s">
        <v>40</v>
      </c>
      <c r="O40" s="50" t="s">
        <v>40</v>
      </c>
      <c r="P40" s="50"/>
      <c r="Q40" s="50" t="s">
        <v>40</v>
      </c>
      <c r="R40" s="4" t="s">
        <v>40</v>
      </c>
      <c r="S40" s="4"/>
      <c r="T40" s="4" t="s">
        <v>40</v>
      </c>
      <c r="U40" s="7"/>
      <c r="V40" s="7"/>
    </row>
    <row r="41" spans="1:30" x14ac:dyDescent="0.35">
      <c r="A41" s="19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7"/>
      <c r="S41" s="7"/>
      <c r="T41" s="7"/>
      <c r="U41" s="7"/>
      <c r="V41" s="7"/>
    </row>
    <row r="42" spans="1:30" x14ac:dyDescent="0.35">
      <c r="A42" s="1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4"/>
      <c r="S42" s="4"/>
      <c r="T42" s="4"/>
      <c r="U42" s="7"/>
      <c r="V42" s="7"/>
    </row>
  </sheetData>
  <phoneticPr fontId="7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1DB08-BBF6-4CFD-B098-80FD9C40DB7B}">
  <dimension ref="A1:I11"/>
  <sheetViews>
    <sheetView workbookViewId="0">
      <selection activeCell="G5" sqref="G5"/>
    </sheetView>
  </sheetViews>
  <sheetFormatPr defaultRowHeight="14.5" x14ac:dyDescent="0.3"/>
  <cols>
    <col min="4" max="4" width="17.296875" bestFit="1" customWidth="1"/>
    <col min="5" max="5" width="9.8984375" bestFit="1" customWidth="1"/>
    <col min="6" max="6" width="9.8984375" customWidth="1"/>
    <col min="7" max="7" width="12.09765625" bestFit="1" customWidth="1"/>
    <col min="8" max="8" width="9.8984375" bestFit="1" customWidth="1"/>
    <col min="9" max="9" width="11.09765625" bestFit="1" customWidth="1"/>
  </cols>
  <sheetData>
    <row r="1" spans="1:9" x14ac:dyDescent="0.3">
      <c r="A1" t="s">
        <v>103</v>
      </c>
      <c r="D1" t="s">
        <v>113</v>
      </c>
      <c r="E1" t="s">
        <v>104</v>
      </c>
      <c r="G1" t="s">
        <v>105</v>
      </c>
      <c r="H1" t="s">
        <v>106</v>
      </c>
      <c r="I1" t="s">
        <v>111</v>
      </c>
    </row>
    <row r="2" spans="1:9" x14ac:dyDescent="0.3">
      <c r="D2">
        <v>2019</v>
      </c>
      <c r="E2" s="60">
        <v>32</v>
      </c>
      <c r="F2" s="60"/>
      <c r="G2" s="60">
        <v>27.5</v>
      </c>
      <c r="H2" s="60">
        <v>27.8</v>
      </c>
      <c r="I2" s="60"/>
    </row>
    <row r="3" spans="1:9" x14ac:dyDescent="0.3">
      <c r="D3">
        <v>2020</v>
      </c>
      <c r="E3" s="60">
        <v>33.799999999999997</v>
      </c>
      <c r="F3" s="60"/>
      <c r="G3" s="60" t="s">
        <v>107</v>
      </c>
      <c r="H3" s="60">
        <v>59.5</v>
      </c>
      <c r="I3" s="61">
        <f>H3/H2-1</f>
        <v>1.1402877697841727</v>
      </c>
    </row>
    <row r="4" spans="1:9" x14ac:dyDescent="0.3">
      <c r="D4">
        <v>2021</v>
      </c>
      <c r="E4" s="60" t="s">
        <v>108</v>
      </c>
      <c r="F4" s="60"/>
      <c r="G4" s="60" t="s">
        <v>109</v>
      </c>
      <c r="H4" s="60">
        <v>65.7</v>
      </c>
      <c r="I4" s="61">
        <f>H4/H3-1</f>
        <v>0.10420168067226898</v>
      </c>
    </row>
    <row r="5" spans="1:9" x14ac:dyDescent="0.3">
      <c r="D5">
        <v>2022</v>
      </c>
      <c r="E5" s="60" t="s">
        <v>110</v>
      </c>
      <c r="F5" s="60" t="s">
        <v>117</v>
      </c>
      <c r="G5" s="60">
        <v>80</v>
      </c>
      <c r="H5" s="60"/>
      <c r="I5" s="60" t="s">
        <v>112</v>
      </c>
    </row>
    <row r="6" spans="1:9" x14ac:dyDescent="0.3">
      <c r="E6" s="62" t="s">
        <v>116</v>
      </c>
      <c r="F6" s="62" t="s">
        <v>123</v>
      </c>
    </row>
    <row r="7" spans="1:9" x14ac:dyDescent="0.3">
      <c r="D7" t="s">
        <v>114</v>
      </c>
    </row>
    <row r="8" spans="1:9" x14ac:dyDescent="0.3">
      <c r="D8">
        <v>2019</v>
      </c>
    </row>
    <row r="9" spans="1:9" x14ac:dyDescent="0.3">
      <c r="D9">
        <v>2020</v>
      </c>
    </row>
    <row r="10" spans="1:9" x14ac:dyDescent="0.3">
      <c r="D10">
        <v>2021</v>
      </c>
    </row>
    <row r="11" spans="1:9" x14ac:dyDescent="0.3">
      <c r="D11">
        <v>2022</v>
      </c>
      <c r="E11">
        <v>1.2</v>
      </c>
    </row>
  </sheetData>
  <phoneticPr fontId="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2E5C0C1F836940BB06B1AE87056912" ma:contentTypeVersion="5" ma:contentTypeDescription="Create a new document." ma:contentTypeScope="" ma:versionID="efcae0d2d6dce9b74771180ca4cb3e19">
  <xsd:schema xmlns:xsd="http://www.w3.org/2001/XMLSchema" xmlns:xs="http://www.w3.org/2001/XMLSchema" xmlns:p="http://schemas.microsoft.com/office/2006/metadata/properties" xmlns:ns3="db2e8374-d282-40d4-a7d6-44e665632f49" xmlns:ns4="cc8fca0b-3a58-49b3-8025-269ba87d7bef" targetNamespace="http://schemas.microsoft.com/office/2006/metadata/properties" ma:root="true" ma:fieldsID="ebc6a42e07d8266ed0478656e092fbe6" ns3:_="" ns4:_="">
    <xsd:import namespace="db2e8374-d282-40d4-a7d6-44e665632f49"/>
    <xsd:import namespace="cc8fca0b-3a58-49b3-8025-269ba87d7b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e8374-d282-40d4-a7d6-44e665632f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fca0b-3a58-49b3-8025-269ba87d7b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085685-75A4-45A1-AA5A-584C4917BA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093DE8-44D2-4231-8986-D89107A649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2e8374-d282-40d4-a7d6-44e665632f49"/>
    <ds:schemaRef ds:uri="cc8fca0b-3a58-49b3-8025-269ba87d7b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42202-8336-438C-814A-F04583DB83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Projection</vt:lpstr>
      <vt:lpstr>CVP</vt:lpstr>
      <vt:lpstr>Cashflow</vt:lpstr>
      <vt:lpstr>BS</vt:lpstr>
      <vt:lpstr>monthly</vt:lpstr>
      <vt:lpstr>IS</vt:lpstr>
      <vt:lpstr>Target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Donald, Ng Ki Fung (IRD)</dc:creator>
  <cp:keywords/>
  <dc:description/>
  <cp:lastModifiedBy>user</cp:lastModifiedBy>
  <cp:revision/>
  <dcterms:created xsi:type="dcterms:W3CDTF">2020-04-01T03:05:48Z</dcterms:created>
  <dcterms:modified xsi:type="dcterms:W3CDTF">2022-08-31T03:52:41Z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0x010100C72E5C0C1F836940BB06B1AE87056912</vt:lpwstr>
  </property>
</Properties>
</file>